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730"/>
  <workbookPr codeName="ThisWorkbook" defaultThemeVersion="124226"/>
  <mc:AlternateContent xmlns:mc="http://schemas.openxmlformats.org/markup-compatibility/2006">
    <mc:Choice Requires="x15">
      <x15ac:absPath xmlns:x15ac="http://schemas.microsoft.com/office/spreadsheetml/2010/11/ac" url="M:\Excel\2019 Affordability assessments\"/>
    </mc:Choice>
  </mc:AlternateContent>
  <xr:revisionPtr revIDLastSave="0" documentId="8_{66A38FD4-F04D-4159-80BA-78947140324F}" xr6:coauthVersionLast="36" xr6:coauthVersionMax="36" xr10:uidLastSave="{00000000-0000-0000-0000-000000000000}"/>
  <bookViews>
    <workbookView xWindow="435" yWindow="105" windowWidth="12120" windowHeight="7890" tabRatio="647" firstSheet="1" activeTab="1" xr2:uid="{00000000-000D-0000-FFFF-FFFF00000000}"/>
  </bookViews>
  <sheets>
    <sheet name="Calculator" sheetId="4" state="veryHidden" r:id="rId1"/>
    <sheet name="Affordability" sheetId="1" r:id="rId2"/>
    <sheet name="Mortgage Package " sheetId="18" r:id="rId3"/>
    <sheet name="Other Products" sheetId="19" r:id="rId4"/>
    <sheet name="Net (1) workings" sheetId="2" state="veryHidden" r:id="rId5"/>
    <sheet name="Net (2) workings" sheetId="3" state="veryHidden" r:id="rId6"/>
    <sheet name="Income Multiple Calc" sheetId="5" state="veryHidden" r:id="rId7"/>
  </sheets>
  <definedNames>
    <definedName name="_xlnm.Print_Area" localSheetId="1">Affordability!$A$1:$O$80</definedName>
    <definedName name="_xlnm.Print_Area" localSheetId="2">'Mortgage Package '!$A$1:$M$72</definedName>
    <definedName name="_xlnm.Print_Area" localSheetId="3">'Other Products'!$A$1:$M$48</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C30" i="1" l="1"/>
  <c r="AD30" i="1"/>
  <c r="AC24" i="1"/>
  <c r="AD24" i="1"/>
  <c r="AC22" i="1"/>
  <c r="AD22" i="1"/>
  <c r="AD4" i="1"/>
  <c r="AD5" i="1"/>
  <c r="AD6" i="1"/>
  <c r="AD7" i="1"/>
  <c r="AD8" i="1"/>
  <c r="AD9" i="1"/>
  <c r="AD10" i="1"/>
  <c r="AD11" i="1"/>
  <c r="AD12" i="1"/>
  <c r="AD13" i="1"/>
  <c r="AD14" i="1"/>
  <c r="AD15" i="1"/>
  <c r="AD16" i="1"/>
  <c r="AD17" i="1"/>
  <c r="AD18" i="1"/>
  <c r="AD19" i="1"/>
  <c r="AD20" i="1"/>
  <c r="AD21" i="1"/>
  <c r="AD23" i="1"/>
  <c r="AD25" i="1"/>
  <c r="AD26" i="1"/>
  <c r="AD27" i="1"/>
  <c r="AD28" i="1"/>
  <c r="AD29" i="1"/>
  <c r="AD31" i="1"/>
  <c r="AD32" i="1"/>
  <c r="AD33" i="1"/>
  <c r="AD34" i="1"/>
  <c r="AD35" i="1"/>
  <c r="AD36" i="1"/>
  <c r="AD37" i="1"/>
  <c r="AD38" i="1"/>
  <c r="AD39" i="1"/>
  <c r="AD40" i="1"/>
  <c r="AD41" i="1"/>
  <c r="AD3" i="1"/>
  <c r="AC4" i="1"/>
  <c r="AC5" i="1"/>
  <c r="AC6" i="1"/>
  <c r="AC7" i="1"/>
  <c r="AC8" i="1"/>
  <c r="AC9" i="1"/>
  <c r="AC10" i="1"/>
  <c r="AC11" i="1"/>
  <c r="AC12" i="1"/>
  <c r="AC13" i="1"/>
  <c r="AC14" i="1"/>
  <c r="AC15" i="1"/>
  <c r="AC16" i="1"/>
  <c r="AC17" i="1"/>
  <c r="AC18" i="1"/>
  <c r="AC19" i="1"/>
  <c r="AC20" i="1"/>
  <c r="AC21" i="1"/>
  <c r="AC23" i="1"/>
  <c r="AC25" i="1"/>
  <c r="AC26" i="1"/>
  <c r="AC27" i="1"/>
  <c r="AC28" i="1"/>
  <c r="AC29" i="1"/>
  <c r="AC31" i="1"/>
  <c r="AC32" i="1"/>
  <c r="AC33" i="1"/>
  <c r="AC34" i="1"/>
  <c r="AC35" i="1"/>
  <c r="AC36" i="1"/>
  <c r="AC37" i="1"/>
  <c r="AC38" i="1"/>
  <c r="AC39" i="1"/>
  <c r="AC40" i="1"/>
  <c r="AC41" i="1"/>
  <c r="AC3" i="1"/>
  <c r="F37" i="1" l="1"/>
  <c r="O78" i="1"/>
  <c r="N81" i="1"/>
  <c r="H4" i="3" l="1"/>
  <c r="H5" i="3"/>
  <c r="L86" i="1" l="1"/>
  <c r="F55" i="1" l="1"/>
  <c r="F57" i="1" l="1"/>
  <c r="J57" i="1" s="1"/>
  <c r="L57" i="1" s="1"/>
  <c r="O57" i="1" s="1"/>
  <c r="J10" i="1"/>
  <c r="L10" i="1" s="1"/>
  <c r="O10" i="1" s="1"/>
  <c r="C11" i="4"/>
  <c r="H11" i="4" s="1"/>
  <c r="M11" i="4" s="1"/>
  <c r="D14" i="1"/>
  <c r="D15" i="1"/>
  <c r="D16" i="1"/>
  <c r="D17" i="1"/>
  <c r="D18" i="1"/>
  <c r="E14" i="1"/>
  <c r="E15" i="1"/>
  <c r="E16" i="1"/>
  <c r="E17" i="1"/>
  <c r="E18" i="1"/>
  <c r="O13" i="4"/>
  <c r="M21" i="4" s="1"/>
  <c r="C15" i="4"/>
  <c r="E15" i="4" s="1"/>
  <c r="C13" i="4"/>
  <c r="E13" i="4" s="1"/>
  <c r="J13" i="4"/>
  <c r="H21" i="4" s="1"/>
  <c r="H13" i="2"/>
  <c r="H13" i="3" s="1"/>
  <c r="H14" i="3"/>
  <c r="C20" i="1"/>
  <c r="B27" i="3" s="1"/>
  <c r="B29" i="3" s="1"/>
  <c r="B20" i="1"/>
  <c r="B27" i="2" s="1"/>
  <c r="B29" i="2" s="1"/>
  <c r="B30" i="2" s="1"/>
  <c r="B33" i="2" s="1"/>
  <c r="H1" i="2" s="1"/>
  <c r="H15" i="3"/>
  <c r="G15" i="3"/>
  <c r="G14" i="3"/>
  <c r="G13" i="3"/>
  <c r="H11" i="3"/>
  <c r="G11" i="3"/>
  <c r="H10" i="3"/>
  <c r="G10" i="3"/>
  <c r="H9" i="3"/>
  <c r="G9" i="3"/>
  <c r="G5" i="3"/>
  <c r="G6" i="3"/>
  <c r="H6" i="3"/>
  <c r="G4" i="3"/>
  <c r="B34" i="2" l="1"/>
  <c r="B30" i="3"/>
  <c r="H15" i="4"/>
  <c r="J15" i="4" s="1"/>
  <c r="H23" i="4" s="1"/>
  <c r="H25" i="4" s="1"/>
  <c r="E20" i="1"/>
  <c r="D20" i="1"/>
  <c r="M27" i="4"/>
  <c r="H27" i="4"/>
  <c r="C21" i="4"/>
  <c r="C27" i="4"/>
  <c r="M15" i="4" l="1"/>
  <c r="C75" i="1"/>
  <c r="E19" i="5" s="1"/>
  <c r="E24" i="5" s="1"/>
  <c r="N21" i="1" s="1"/>
  <c r="B34" i="3"/>
  <c r="B33" i="3"/>
  <c r="H1" i="3" s="1"/>
  <c r="O15" i="4"/>
  <c r="M23" i="4" s="1"/>
  <c r="M25" i="4" s="1"/>
  <c r="M29" i="4" s="1"/>
  <c r="O66" i="1" s="1"/>
  <c r="B4" i="2"/>
  <c r="B6" i="2" s="1"/>
  <c r="C6" i="2" s="1"/>
  <c r="B4" i="3"/>
  <c r="C23" i="4"/>
  <c r="C25" i="4" s="1"/>
  <c r="C29" i="4" s="1"/>
  <c r="H29" i="4"/>
  <c r="B6" i="3" l="1"/>
  <c r="B8" i="3" s="1"/>
  <c r="B11" i="3" s="1"/>
  <c r="C4" i="3"/>
  <c r="C15" i="3" s="1"/>
  <c r="B15" i="3" s="1"/>
  <c r="C4" i="2"/>
  <c r="C16" i="2" s="1"/>
  <c r="B16" i="2" s="1"/>
  <c r="M34" i="4"/>
  <c r="H34" i="4"/>
  <c r="L66" i="1"/>
  <c r="J17" i="4"/>
  <c r="O17" i="4"/>
  <c r="E17" i="4"/>
  <c r="J66" i="1"/>
  <c r="C34" i="4"/>
  <c r="C17" i="3" l="1"/>
  <c r="B17" i="3" s="1"/>
  <c r="C6" i="3"/>
  <c r="C8" i="3" s="1"/>
  <c r="B8" i="2"/>
  <c r="C16" i="3"/>
  <c r="B16" i="3" s="1"/>
  <c r="B10" i="3"/>
  <c r="B12" i="3"/>
  <c r="C8" i="2"/>
  <c r="C15" i="2"/>
  <c r="C17" i="2"/>
  <c r="B17" i="2" s="1"/>
  <c r="B10" i="2" l="1"/>
  <c r="B12" i="2"/>
  <c r="B11" i="2"/>
  <c r="C18" i="2"/>
  <c r="B15" i="2"/>
  <c r="B18" i="2" s="1"/>
  <c r="B13" i="3"/>
  <c r="C18" i="3"/>
  <c r="B18" i="3"/>
  <c r="B13" i="2" l="1"/>
  <c r="C13" i="2" s="1"/>
  <c r="C21" i="2" s="1"/>
  <c r="B21" i="3"/>
  <c r="C22" i="1" s="1"/>
  <c r="C13" i="3"/>
  <c r="C21" i="3" s="1"/>
  <c r="B21" i="2" l="1"/>
  <c r="B22" i="1" s="1"/>
  <c r="F20" i="1"/>
  <c r="J20" i="1" s="1"/>
  <c r="L20" i="1" s="1"/>
  <c r="J62" i="1" l="1"/>
  <c r="J70" i="1" s="1"/>
  <c r="O20" i="1"/>
  <c r="L62" i="1"/>
  <c r="L70" i="1" s="1"/>
  <c r="O62" i="1" l="1"/>
  <c r="O70" i="1" s="1"/>
  <c r="B73" i="1" s="1"/>
</calcChain>
</file>

<file path=xl/sharedStrings.xml><?xml version="1.0" encoding="utf-8"?>
<sst xmlns="http://schemas.openxmlformats.org/spreadsheetml/2006/main" count="779" uniqueCount="261">
  <si>
    <t>Affordability Assessment</t>
  </si>
  <si>
    <t>Income</t>
  </si>
  <si>
    <t>Employment</t>
  </si>
  <si>
    <t>£</t>
  </si>
  <si>
    <t>Other income</t>
  </si>
  <si>
    <t>Total  (A)</t>
  </si>
  <si>
    <t>Expenditure</t>
  </si>
  <si>
    <t>Credit cards</t>
  </si>
  <si>
    <t>Loans/HP</t>
  </si>
  <si>
    <t>Other</t>
  </si>
  <si>
    <t>Total  (B)</t>
  </si>
  <si>
    <t>Mortgage Cost  (D)</t>
  </si>
  <si>
    <t>Total  (A)  -  Total  (B) = ( C)</t>
  </si>
  <si>
    <t>Disposable Income ( C )</t>
  </si>
  <si>
    <t>Net Disposable Income  (E)</t>
  </si>
  <si>
    <t>Monthly</t>
  </si>
  <si>
    <t>Borrower(s):</t>
  </si>
  <si>
    <t>Gross Annual (1)</t>
  </si>
  <si>
    <t>Gross Annual (2)</t>
  </si>
  <si>
    <t>Tax Free Allowance</t>
  </si>
  <si>
    <t>Annual</t>
  </si>
  <si>
    <t>Tax Rate</t>
  </si>
  <si>
    <t>Income Range</t>
  </si>
  <si>
    <t>Gross Annual Income</t>
  </si>
  <si>
    <t xml:space="preserve">0 to </t>
  </si>
  <si>
    <t>Taxable Amount</t>
  </si>
  <si>
    <t>Tax @ 40%</t>
  </si>
  <si>
    <t>Total Tax</t>
  </si>
  <si>
    <t>Net</t>
  </si>
  <si>
    <t>National Insurance NIL</t>
  </si>
  <si>
    <t>NIC Rate</t>
  </si>
  <si>
    <t>Weekly Inc</t>
  </si>
  <si>
    <t>0 to</t>
  </si>
  <si>
    <t>Monthly Inc</t>
  </si>
  <si>
    <t>Total National Insurance</t>
  </si>
  <si>
    <t>Outcome</t>
  </si>
  <si>
    <t>Income Multiple Assessment</t>
  </si>
  <si>
    <t>Sign off</t>
  </si>
  <si>
    <t>&gt; 150000</t>
  </si>
  <si>
    <t>National Insurance 12%</t>
  </si>
  <si>
    <t>National Insurance 2%</t>
  </si>
  <si>
    <t>Tax @ 20%</t>
  </si>
  <si>
    <t>Motoring - Petrol, insurance, tax</t>
  </si>
  <si>
    <t>Transport</t>
  </si>
  <si>
    <t>Clothing</t>
  </si>
  <si>
    <t>Entertainment/holidays/TV package</t>
  </si>
  <si>
    <t>Life insurance/pension</t>
  </si>
  <si>
    <t>Standard Income Multiples = Single x 4.00   Joint x 4.00   Up to 80% LTV</t>
  </si>
  <si>
    <t>Standard Income Multiples = Single x 3.75   Joint x 3.75   Up to 90% LTV</t>
  </si>
  <si>
    <t>Committed expenditure</t>
  </si>
  <si>
    <t>Childcare</t>
  </si>
  <si>
    <t>Alimony/maintenance</t>
  </si>
  <si>
    <t>Cost of repayment strategy (interest only)</t>
  </si>
  <si>
    <t>Basic essential expenditure</t>
  </si>
  <si>
    <t>Housekeeping/food/washing</t>
  </si>
  <si>
    <t>Gas/electricity/oil</t>
  </si>
  <si>
    <t>Rates &amp; Ground Rent</t>
  </si>
  <si>
    <t>Buildings insurance</t>
  </si>
  <si>
    <t>Service Charge</t>
  </si>
  <si>
    <t>Basic quality of living costs</t>
  </si>
  <si>
    <t>Household goods (furniture, appliances)</t>
  </si>
  <si>
    <t>Personal goods (toiletries etc)</t>
  </si>
  <si>
    <t>Irregular Overtime</t>
  </si>
  <si>
    <t>Bonus/Commission</t>
  </si>
  <si>
    <t>Cost of other mortgages not to be repaid</t>
  </si>
  <si>
    <t>Annual (net)</t>
  </si>
  <si>
    <t>Daily Interest Calculation</t>
  </si>
  <si>
    <t xml:space="preserve">Formulae for the calculator = </t>
  </si>
  <si>
    <r>
      <t xml:space="preserve">pmt = pv *  i / (1 - (1 + i) </t>
    </r>
    <r>
      <rPr>
        <b/>
        <vertAlign val="superscript"/>
        <sz val="12"/>
        <rFont val="Times New Roman"/>
        <family val="1"/>
      </rPr>
      <t xml:space="preserve">-n </t>
    </r>
    <r>
      <rPr>
        <b/>
        <sz val="12"/>
        <rFont val="Times New Roman"/>
        <family val="1"/>
      </rPr>
      <t>)</t>
    </r>
  </si>
  <si>
    <t xml:space="preserve">As an example, let us take a mortgage of £100,000 over 25 years at the rate of 4.75% pa compounding monthly.  </t>
  </si>
  <si>
    <t>Formulae requirements</t>
  </si>
  <si>
    <t>Date Entry Cells</t>
  </si>
  <si>
    <t>Present value (loan amount)</t>
  </si>
  <si>
    <t>Interest rate</t>
  </si>
  <si>
    <t>i</t>
  </si>
  <si>
    <t xml:space="preserve">Length of loan </t>
  </si>
  <si>
    <t>n</t>
  </si>
  <si>
    <t>Monthly Payment</t>
  </si>
  <si>
    <t>pmt</t>
  </si>
  <si>
    <t>1+ i =</t>
  </si>
  <si>
    <t>(1+ i)^-n =</t>
  </si>
  <si>
    <t>(1 - (1 + i)^-n )</t>
  </si>
  <si>
    <t>pv * i</t>
  </si>
  <si>
    <r>
      <t xml:space="preserve">pv </t>
    </r>
    <r>
      <rPr>
        <sz val="7.5"/>
        <rFont val="Times New Roman"/>
        <family val="1"/>
      </rPr>
      <t xml:space="preserve">x </t>
    </r>
    <r>
      <rPr>
        <sz val="10"/>
        <rFont val="Times New Roman"/>
        <family val="1"/>
      </rPr>
      <t xml:space="preserve"> i / (1 - (1 + i) </t>
    </r>
    <r>
      <rPr>
        <vertAlign val="superscript"/>
        <sz val="10"/>
        <rFont val="Times New Roman"/>
        <family val="1"/>
      </rPr>
      <t xml:space="preserve">-n </t>
    </r>
    <r>
      <rPr>
        <sz val="10"/>
        <rFont val="Times New Roman"/>
        <family val="1"/>
      </rPr>
      <t>)</t>
    </r>
  </si>
  <si>
    <t>CSR 2 MDINT Payment</t>
  </si>
  <si>
    <t>Difference</t>
  </si>
  <si>
    <t>Key</t>
  </si>
  <si>
    <t>Data Entry Cells</t>
  </si>
  <si>
    <t>Formula answer</t>
  </si>
  <si>
    <t>Calculator for deal</t>
  </si>
  <si>
    <t>Calculator for base</t>
  </si>
  <si>
    <t>Calculator for Stress</t>
  </si>
  <si>
    <t>Base</t>
  </si>
  <si>
    <t>Stressed Base</t>
  </si>
  <si>
    <t>Proceed to Application</t>
  </si>
  <si>
    <t>Initial Rate</t>
  </si>
  <si>
    <t>Initial Deal</t>
  </si>
  <si>
    <t>Data entry requirements</t>
  </si>
  <si>
    <t>Number of Dependents:</t>
  </si>
  <si>
    <t>(Capital + Interest)</t>
  </si>
  <si>
    <t>Date</t>
  </si>
  <si>
    <t>Standard Income Multiples = Single x 3.50   Joint x 3.50  Up to 95% LTV</t>
  </si>
  <si>
    <t>Telephone(s)</t>
  </si>
  <si>
    <r>
      <t>Mortgage Amount</t>
    </r>
    <r>
      <rPr>
        <b/>
        <sz val="10"/>
        <rFont val="Arial"/>
        <family val="2"/>
      </rPr>
      <t xml:space="preserve"> (to include added fees)</t>
    </r>
  </si>
  <si>
    <t>Combined Net Monthly</t>
  </si>
  <si>
    <t>Duration (years)</t>
  </si>
  <si>
    <t>LTV</t>
  </si>
  <si>
    <t>Result</t>
  </si>
  <si>
    <t>Total Committed Expenditure</t>
  </si>
  <si>
    <t>Total Basic Essential/Living Costs</t>
  </si>
  <si>
    <t>Standard Income Multiples = Single x 4.25   Joint x 4.25   Up to 80% LTV</t>
  </si>
  <si>
    <t>Standard Income Multiples = Single x 4.00   Joint x 4.00   Up to 90% LTV</t>
  </si>
  <si>
    <t>Standard Income Multiples = Single x 3.75   Joint x 3.75  Up to 95% LTV</t>
  </si>
  <si>
    <t>Duration (months)</t>
  </si>
  <si>
    <t>Tax @ 45%</t>
  </si>
  <si>
    <t>Total Income</t>
  </si>
  <si>
    <t>Higher rate threshold</t>
  </si>
  <si>
    <t>Amount above threshold</t>
  </si>
  <si>
    <t>Reduction in Tax free amount</t>
  </si>
  <si>
    <t>010518</t>
  </si>
  <si>
    <t>Regular Overtime</t>
  </si>
  <si>
    <t>Product</t>
  </si>
  <si>
    <t>Product:</t>
  </si>
  <si>
    <t>Standard Income Multiples = Single x 3.75   Joint x 3.75   Up to 95% LTV</t>
  </si>
  <si>
    <t>House Purchase 2 Year Variable Discount</t>
  </si>
  <si>
    <t>House Purchase 2 Year Fixed Rate</t>
  </si>
  <si>
    <t>House Purchase 3 Year Fixed Rate</t>
  </si>
  <si>
    <t>House Purchase 5 Year Fixed Rate</t>
  </si>
  <si>
    <t>Remortgage 2 Year Variable Discount</t>
  </si>
  <si>
    <t>Remortgage 2 Year Fixed Rate</t>
  </si>
  <si>
    <t>Remortgage 5 Year Fixed Rate</t>
  </si>
  <si>
    <t>Self Build 2 Year Variable Discount</t>
  </si>
  <si>
    <t>Self Build 3 Year Variable Discount</t>
  </si>
  <si>
    <t>NICO 3 Year Variable Premium</t>
  </si>
  <si>
    <t>Rates</t>
  </si>
  <si>
    <t>Rate</t>
  </si>
  <si>
    <t>Rate Description</t>
  </si>
  <si>
    <t>APRC</t>
  </si>
  <si>
    <t>Max LTV</t>
  </si>
  <si>
    <t>Arrangement Fee</t>
  </si>
  <si>
    <t>End Date</t>
  </si>
  <si>
    <t>Valuation Fee                         (see notes)</t>
  </si>
  <si>
    <t>HLC</t>
  </si>
  <si>
    <t>Early Repayment Charge</t>
  </si>
  <si>
    <t>Availability</t>
  </si>
  <si>
    <t>Product Features</t>
  </si>
  <si>
    <t>2 Year Variable Discount</t>
  </si>
  <si>
    <t>2 years</t>
  </si>
  <si>
    <t>No</t>
  </si>
  <si>
    <t>2% of balance repaid in year 1             1% of balance repaid in year 2</t>
  </si>
  <si>
    <t>FTB / STB</t>
  </si>
  <si>
    <t>2 Year Fixed Rate</t>
  </si>
  <si>
    <t>Fixed</t>
  </si>
  <si>
    <t>3% of balance repaid during the fixed rate period</t>
  </si>
  <si>
    <t>3 Year Fixed Rate</t>
  </si>
  <si>
    <t>5 Year Fixed Rate</t>
  </si>
  <si>
    <t>RMTG</t>
  </si>
  <si>
    <t>3 Year Variable Discount</t>
  </si>
  <si>
    <t>3 years</t>
  </si>
  <si>
    <t>3% of balance repaid in year 1           2% of balance repaid in year 2          1% of balance repaid in year 3</t>
  </si>
  <si>
    <t>3 Year Variable Premium</t>
  </si>
  <si>
    <t>90% Equity Purchase</t>
  </si>
  <si>
    <t>FTB</t>
  </si>
  <si>
    <t xml:space="preserve">   Product Notes</t>
  </si>
  <si>
    <t>Minimum advance £30,000 - Maximum advance £500,000                /               Minimum purchase price £75,000</t>
  </si>
  <si>
    <r>
      <t>Higher Lending Charge will not be levied to new borrowers up to</t>
    </r>
    <r>
      <rPr>
        <b/>
        <sz val="18"/>
        <rFont val="Arial"/>
        <family val="2"/>
      </rPr>
      <t xml:space="preserve"> 95%</t>
    </r>
    <r>
      <rPr>
        <sz val="18"/>
        <rFont val="Arial"/>
        <family val="2"/>
      </rPr>
      <t xml:space="preserve"> LTV (inclusive) in cases which meet the Society's lending criteria in full</t>
    </r>
  </si>
  <si>
    <t>Product features:  No extended tie in  /  Ability to make overpayments by making Capital Repayments. Capital Repayments up to 10% of mortgage balance permitted without Early Repayment Charge (ERC) per annum.  (Minimum - £500)</t>
  </si>
  <si>
    <r>
      <t xml:space="preserve">Income Multiples (indicative only and subject  to an affordability assessment).   </t>
    </r>
    <r>
      <rPr>
        <b/>
        <sz val="18"/>
        <rFont val="Arial"/>
        <family val="2"/>
      </rPr>
      <t xml:space="preserve">Up to 80% LTV:  Single X 4.25     Joint X 4.25         /          Up to 90% LTV:  Single X 4.00     Joint X 4.00         /          Up to 95% LTV:  Single X 3.75     Joint X 3.75                                </t>
    </r>
  </si>
  <si>
    <t>Maximum LTV 80% for Local Authority / Ex Local Authority properties               /               Maximum advance on Apartments restricted to 70% LTV</t>
  </si>
  <si>
    <r>
      <t xml:space="preserve">Valuation Fee Scale;    </t>
    </r>
    <r>
      <rPr>
        <b/>
        <sz val="18"/>
        <rFont val="Arial"/>
        <family val="2"/>
      </rPr>
      <t>£0.00    -     £300,000:   Fee £245               £300,001    -     £500,000:   Fee £395               £500,001    +    Fee £495</t>
    </r>
  </si>
  <si>
    <t xml:space="preserve">Valuation Fee; Free Valuation products - one free standard valuation per applicant(s)               </t>
  </si>
  <si>
    <t>Selected Remortgages products available on Interest Only - see individual products.</t>
  </si>
  <si>
    <r>
      <t xml:space="preserve">Remortgage - Free </t>
    </r>
    <r>
      <rPr>
        <b/>
        <sz val="18"/>
        <color indexed="8"/>
        <rFont val="Arial"/>
        <family val="2"/>
      </rPr>
      <t>Standard</t>
    </r>
    <r>
      <rPr>
        <sz val="18"/>
        <color indexed="8"/>
        <rFont val="Arial"/>
        <family val="2"/>
      </rPr>
      <t xml:space="preserve"> Legal Fees when Society's nominated solicitor is used or £500 cashback if using own solicitor /   Cashback (£500) will be issued by cheque one month after completion</t>
    </r>
  </si>
  <si>
    <t>Max Advance on loans 90.01% to 95% LTV: £200k               /               Arrangement Fees on loans 90.01% to 95% to be paid with application.</t>
  </si>
  <si>
    <t>Arrangement Fees on loans up to 90% can be added</t>
  </si>
  <si>
    <t>Availability;  FTB = First Time Buyer  /  STB = Second Time Buyer  /  RMTG = Remortgage</t>
  </si>
  <si>
    <t>Interest Only lending Maximum LTV 75%.               /                     Redemption Fees of £170 are applicable to all new mortgages</t>
  </si>
  <si>
    <t>The Society only lends on properties in Northern Ireland</t>
  </si>
  <si>
    <t>Terms &amp; Conditions detailed on our website:  www.theprogressive.com</t>
  </si>
  <si>
    <t>Family Assist 2 Year Variable Discount</t>
  </si>
  <si>
    <t>Arrangement Fees can be added</t>
  </si>
  <si>
    <t xml:space="preserve">Availability;  FTB = First Time Buyer  /  STB = Second Time Buyer  </t>
  </si>
  <si>
    <t>Family Assist criteria; Eligible family members for savings account - child, step-child, spouse, civil partner, parent, brother, sister, grandparent or grandchild / see full Terms and Conditions of Family Assist Savings Account</t>
  </si>
  <si>
    <r>
      <t xml:space="preserve">Standard Variable rate: </t>
    </r>
    <r>
      <rPr>
        <b/>
        <sz val="18"/>
        <color theme="1"/>
        <rFont val="Arial"/>
        <family val="2"/>
      </rPr>
      <t xml:space="preserve">5.00% </t>
    </r>
    <r>
      <rPr>
        <sz val="18"/>
        <color theme="1"/>
        <rFont val="Arial"/>
        <family val="2"/>
      </rPr>
      <t xml:space="preserve">with effect from </t>
    </r>
    <r>
      <rPr>
        <b/>
        <sz val="18"/>
        <color theme="1"/>
        <rFont val="Arial"/>
        <family val="2"/>
      </rPr>
      <t>1 September 2018</t>
    </r>
  </si>
  <si>
    <r>
      <t xml:space="preserve">Standard Variable rate: </t>
    </r>
    <r>
      <rPr>
        <b/>
        <sz val="18"/>
        <color theme="1"/>
        <rFont val="Arial"/>
        <family val="2"/>
      </rPr>
      <t>5.00%</t>
    </r>
    <r>
      <rPr>
        <sz val="18"/>
        <color theme="1"/>
        <rFont val="Arial"/>
        <family val="2"/>
      </rPr>
      <t xml:space="preserve"> with effect from </t>
    </r>
    <r>
      <rPr>
        <b/>
        <sz val="18"/>
        <color theme="1"/>
        <rFont val="Arial"/>
        <family val="2"/>
      </rPr>
      <t>1 September 2018</t>
    </r>
  </si>
  <si>
    <t>Family Assist criteria; Available to FTB and STB; Not available for self build; All borrowers must reside and property is to be main residence; Mininum Age 18; Minimum Purchase/Valuation £75,000</t>
  </si>
  <si>
    <t>Family Assist 2 Year Fixed Rate</t>
  </si>
  <si>
    <t>Family Assist criteria; Maximum LTV 95%; Family Savings used to help purchaser secure a mortgage; Deposit from borrower and family savings to be at least 15% (variable product) or 20% (fixed product) of purchase price / value;</t>
  </si>
  <si>
    <t xml:space="preserve">Family Assist criteria; Direct Debit payments only; Family savings held in account for 3 year term; A Guarantee and Charge is taken over the savings account; Savings and Interest returned to Saver subject to mortgage performance; </t>
  </si>
  <si>
    <t xml:space="preserve">current mortgage package Check </t>
  </si>
  <si>
    <t>Other Products CHECK</t>
  </si>
  <si>
    <t>37501 to</t>
  </si>
  <si>
    <t>166 to</t>
  </si>
  <si>
    <t>&gt; 962</t>
  </si>
  <si>
    <t>719 to</t>
  </si>
  <si>
    <t>&gt; 4167</t>
  </si>
  <si>
    <t>Buying with help from your family (family assist)</t>
  </si>
  <si>
    <t>Buying with help from your family (guarantors)</t>
  </si>
  <si>
    <t>Guarantor Mortgages criteria; Guarantors may be parents, grandparents, aunts or uncles.   Max Advance £150k up to 90% LTV or Max Advance £200k to 85% LTV.</t>
  </si>
  <si>
    <t>Guarantor Mortgages criteria; Applicant's income - the Society will accept Guarantors where the applicants income is marginally insufficient to cover the mortgage.  Affordability assessed for the applicants must cover at least 90% of the amount of the advance.</t>
  </si>
  <si>
    <t>Guarantor Mortgages criteria; Guarantor's income - each Guarantor must provide the last 3 months payslips, 3 months bank statements, or if they are self employed; 3 years business accounts or 3 years SA302s and corresponding tax year overviews.</t>
  </si>
  <si>
    <t>Guarantor Mortgages criteria; A Guarantee is to be signed by the Guarantors.  The Society recommends that the Guarantors receive independent legal advice before signing the Guarantee.</t>
  </si>
  <si>
    <t xml:space="preserve">Guarantor Mortgages criteria; The Guarantor will be responsible for making the mortgage payments and for repayment of the full amount of the loan if the applicants fail to do so.  The full amount of the loan includes interest, fees and any legal and </t>
  </si>
  <si>
    <t>associated sales costs if the Society takes steps to enforce the mortgage.</t>
  </si>
  <si>
    <t>SVR -3.61%</t>
  </si>
  <si>
    <t>SVR -3.51%</t>
  </si>
  <si>
    <t>SVR -3.16%</t>
  </si>
  <si>
    <t>SVR -3.06%</t>
  </si>
  <si>
    <t>SVR -2.71%</t>
  </si>
  <si>
    <t>SVR -3.41%</t>
  </si>
  <si>
    <t>SVR -3.26%</t>
  </si>
  <si>
    <t>SVR -1.26%</t>
  </si>
  <si>
    <t>SVR -0.76%</t>
  </si>
  <si>
    <t>SVR -2.26%</t>
  </si>
  <si>
    <t>SVR -1.76%</t>
  </si>
  <si>
    <t>SVR -3.01%</t>
  </si>
  <si>
    <t>SVR -1.25%</t>
  </si>
  <si>
    <t>SVR -0.75%</t>
  </si>
  <si>
    <t>SVR -0.06%</t>
  </si>
  <si>
    <t>The Society only lends on properties in Northern Ireland                     /                       Terms &amp; Conditions detailed on our website:  www.theprogressive.com</t>
  </si>
  <si>
    <t>Free Valuation</t>
  </si>
  <si>
    <t>Mortgage balance can be reduced by up to 10% without ERC.</t>
  </si>
  <si>
    <t>Valuation Fee
(Refer to Notes)</t>
  </si>
  <si>
    <t>First Time Buyer or Home Mover</t>
  </si>
  <si>
    <t>First time buyer or home mover</t>
  </si>
  <si>
    <t>To be paid with application</t>
  </si>
  <si>
    <t>Remortgage</t>
  </si>
  <si>
    <r>
      <t xml:space="preserve">Mortgage balance can be reduced by up to 10% without ERC.
</t>
    </r>
    <r>
      <rPr>
        <sz val="18"/>
        <color rgb="FF0000FF"/>
        <rFont val="Arial"/>
        <family val="2"/>
      </rPr>
      <t>Free Standard Legal Fees or £500 cashback.</t>
    </r>
    <r>
      <rPr>
        <sz val="18"/>
        <color theme="1"/>
        <rFont val="Arial"/>
        <family val="2"/>
      </rPr>
      <t xml:space="preserve">
</t>
    </r>
    <r>
      <rPr>
        <sz val="18"/>
        <color rgb="FF0000FF"/>
        <rFont val="Arial"/>
        <family val="2"/>
      </rPr>
      <t>Available for Interest only or Repayment.</t>
    </r>
  </si>
  <si>
    <r>
      <t xml:space="preserve">Mortgage balance can be reduced by up to 10% without ERC.
</t>
    </r>
    <r>
      <rPr>
        <sz val="18"/>
        <color rgb="FF0000FF"/>
        <rFont val="Arial"/>
        <family val="2"/>
      </rPr>
      <t>Free Standard Legal Fees or £500 cashback.</t>
    </r>
    <r>
      <rPr>
        <sz val="18"/>
        <color theme="1"/>
        <rFont val="Arial"/>
        <family val="2"/>
      </rPr>
      <t xml:space="preserve">
</t>
    </r>
    <r>
      <rPr>
        <sz val="18"/>
        <color rgb="FF0000FF"/>
        <rFont val="Arial"/>
        <family val="2"/>
      </rPr>
      <t>Available for Interest only or Repayment mortgages.</t>
    </r>
  </si>
  <si>
    <r>
      <t xml:space="preserve">Mortgage balance can be reduced by up to 10% without ERC.
</t>
    </r>
    <r>
      <rPr>
        <sz val="18"/>
        <color rgb="FF0000FF"/>
        <rFont val="Arial"/>
        <family val="2"/>
      </rPr>
      <t>Free Standard Legal Fees or £500 cashback.
Available for Repayment mortgages only.</t>
    </r>
  </si>
  <si>
    <t>Self Build</t>
  </si>
  <si>
    <t>First Time Buyer cashback (£750) will be issued to the mortgagors bank account seven days after completion</t>
  </si>
  <si>
    <r>
      <t>Switcher Campaign Package</t>
    </r>
    <r>
      <rPr>
        <sz val="12"/>
        <rFont val="Arial"/>
        <family val="2"/>
      </rPr>
      <t>: Ulster Bank will pay the customer's Valuation Fee for all Homemovers &amp; Switchers (including Investment Switchers) for property values up to £1million.  Valution Fee is negotiable for properties in excess of £1million. Ulster Ban</t>
    </r>
  </si>
  <si>
    <r>
      <t xml:space="preserve">Mortgage balance can be reduced by up to 10% without ERC. 
</t>
    </r>
    <r>
      <rPr>
        <sz val="18"/>
        <color rgb="FF0000FF"/>
        <rFont val="Arial"/>
        <family val="2"/>
      </rPr>
      <t xml:space="preserve">Family assists purchaser with savings of 10% of purchase price / value. </t>
    </r>
    <r>
      <rPr>
        <sz val="18"/>
        <rFont val="Arial"/>
        <family val="2"/>
      </rPr>
      <t xml:space="preserve">            </t>
    </r>
  </si>
  <si>
    <r>
      <t xml:space="preserve">Mortgage balance can be reduced by up to 10% without ERC.  
</t>
    </r>
    <r>
      <rPr>
        <sz val="18"/>
        <color rgb="FF0000FF"/>
        <rFont val="Arial"/>
        <family val="2"/>
      </rPr>
      <t xml:space="preserve">Family assists purchaser with savings of 15% of purchase price / value.     </t>
    </r>
    <r>
      <rPr>
        <sz val="18"/>
        <rFont val="Arial"/>
        <family val="2"/>
      </rPr>
      <t xml:space="preserve">        </t>
    </r>
  </si>
  <si>
    <t>Guarantor 3 Year Variable Discount</t>
  </si>
  <si>
    <r>
      <t xml:space="preserve">Mortgage balance can be reduced by up to 10% without ERC.  
</t>
    </r>
    <r>
      <rPr>
        <sz val="18"/>
        <color rgb="FF0000FF"/>
        <rFont val="Arial"/>
        <family val="2"/>
      </rPr>
      <t>Maximum Advance £200000.</t>
    </r>
  </si>
  <si>
    <r>
      <t xml:space="preserve">Mortgage balance can be reduced by up to 10% without ERC.  
</t>
    </r>
    <r>
      <rPr>
        <sz val="18"/>
        <color rgb="FF0000FF"/>
        <rFont val="Arial"/>
        <family val="2"/>
      </rPr>
      <t>Maximum Advance £150000.</t>
    </r>
  </si>
  <si>
    <t>Northern Ireland Co-Ownership Scheme</t>
  </si>
  <si>
    <r>
      <t xml:space="preserve">No Mortgage Indemnity.
Mortgage balance can be reduced by up to 10% without ERC.  
</t>
    </r>
    <r>
      <rPr>
        <sz val="18"/>
        <color indexed="12"/>
        <rFont val="Arial"/>
        <family val="2"/>
      </rPr>
      <t>Not Available for existing / former NIHE properties.</t>
    </r>
  </si>
  <si>
    <r>
      <rPr>
        <sz val="17.5"/>
        <color rgb="FF0000FF"/>
        <rFont val="Arial"/>
        <family val="2"/>
      </rPr>
      <t>First Time Buyers: £750 cashback.</t>
    </r>
    <r>
      <rPr>
        <sz val="17.5"/>
        <color theme="1"/>
        <rFont val="Arial"/>
        <family val="2"/>
      </rPr>
      <t xml:space="preserve">
Mortgage balance can be reduced by up to 10% without ERC.</t>
    </r>
  </si>
  <si>
    <t>5 years</t>
  </si>
  <si>
    <t>currency income or a foreign currency asset can be accepted, not both.  Foreign Currency products cannot be processed online.</t>
  </si>
  <si>
    <t>Foreign Currency eligibility;   The Society will accept one of the two foreign currencies per application (e.g. the Society will accept an application in Sterling and Euro, or Sterling and US Dollar, but cannot accept an application with both Euro and US Dollar).   A foreign</t>
  </si>
  <si>
    <t>Foreign Currency definition;  Available for borrowers whose income to pay the mortgage is earned in Euro or US Dollar or Assets for a repayment strategy is held in Euro or US Dollar.</t>
  </si>
  <si>
    <t>SVR -0.26%</t>
  </si>
  <si>
    <t>Foreign Currency (Self Build)</t>
  </si>
  <si>
    <t>SVR -2.01%</t>
  </si>
  <si>
    <t>Foreign Currency (remortgage)</t>
  </si>
  <si>
    <t>Foreign Currency (house purchase)</t>
  </si>
  <si>
    <t xml:space="preserve">Buying with help from your family (guarantors) </t>
  </si>
  <si>
    <t>Foreign Currency House Purchase 2 Year Variable Discount</t>
  </si>
  <si>
    <t>Foreign Currency House Purchase 2 Year Fixed Rate</t>
  </si>
  <si>
    <t>Foreign Currency Remortgage 2 Year Variable Discount</t>
  </si>
  <si>
    <t>Foreign Currency Remortgage 2 Year Fixed Rate</t>
  </si>
  <si>
    <t>Foreign Currency Self Build 2 Year Variable Discount</t>
  </si>
  <si>
    <t>Foreign Currency Self Build 3 Year Variable Discount</t>
  </si>
  <si>
    <t>Progressive Building Society     Mortgage Products     -     15 October 2019</t>
  </si>
  <si>
    <r>
      <t xml:space="preserve">The above terms apply to all applications received from </t>
    </r>
    <r>
      <rPr>
        <b/>
        <sz val="18"/>
        <color rgb="FFFF0000"/>
        <rFont val="Arial"/>
        <family val="2"/>
      </rPr>
      <t>15 October 2019</t>
    </r>
    <r>
      <rPr>
        <sz val="18"/>
        <rFont val="Arial"/>
        <family val="2"/>
      </rPr>
      <t>, which meet the Society's current lending criteria</t>
    </r>
  </si>
  <si>
    <t>Progressive Building Society     Other Products     -     15 October 2019</t>
  </si>
  <si>
    <r>
      <t>The above terms apply to all applications received from</t>
    </r>
    <r>
      <rPr>
        <b/>
        <sz val="18"/>
        <color rgb="FFFF0000"/>
        <rFont val="Arial"/>
        <family val="2"/>
      </rPr>
      <t xml:space="preserve"> 15 October 2019</t>
    </r>
    <r>
      <rPr>
        <sz val="18"/>
        <rFont val="Arial"/>
        <family val="2"/>
      </rPr>
      <t>, which meet the Society's current lending criteria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</si>
</sst>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Red]\-&quot;£&quot;#,##0"/>
    <numFmt numFmtId="164" formatCode="&quot;£&quot;#,##0.00"/>
    <numFmt numFmtId="165" formatCode="&quot;£&quot;#,##0"/>
    <numFmt numFmtId="166" formatCode="0.0%"/>
  </numFmts>
  <fonts count="48" x14ac:knownFonts="1">
    <font>
      <sz val="10"/>
      <name val="Arial"/>
    </font>
    <font>
      <sz val="14"/>
      <name val="Arial"/>
      <family val="2"/>
    </font>
    <font>
      <b/>
      <sz val="14"/>
      <name val="Arial"/>
      <family val="2"/>
    </font>
    <font>
      <sz val="12"/>
      <name val="Arial"/>
      <family val="2"/>
    </font>
    <font>
      <b/>
      <sz val="10"/>
      <name val="Arial"/>
      <family val="2"/>
    </font>
    <font>
      <sz val="10"/>
      <name val="Arial"/>
      <family val="2"/>
    </font>
    <font>
      <b/>
      <sz val="12"/>
      <name val="Arial"/>
      <family val="2"/>
    </font>
    <font>
      <sz val="10"/>
      <color indexed="10"/>
      <name val="Arial"/>
      <family val="2"/>
    </font>
    <font>
      <sz val="10"/>
      <color indexed="12"/>
      <name val="Arial"/>
      <family val="2"/>
    </font>
    <font>
      <b/>
      <sz val="14"/>
      <color indexed="10"/>
      <name val="Arial"/>
      <family val="2"/>
    </font>
    <font>
      <b/>
      <i/>
      <sz val="12"/>
      <name val="Arial"/>
      <family val="2"/>
    </font>
    <font>
      <sz val="10"/>
      <name val="Times New Roman"/>
      <family val="1"/>
    </font>
    <font>
      <b/>
      <sz val="12"/>
      <name val="Times New Roman"/>
      <family val="1"/>
    </font>
    <font>
      <b/>
      <vertAlign val="superscript"/>
      <sz val="12"/>
      <name val="Times New Roman"/>
      <family val="1"/>
    </font>
    <font>
      <b/>
      <sz val="10"/>
      <name val="Times New Roman"/>
      <family val="1"/>
    </font>
    <font>
      <sz val="7.5"/>
      <name val="Times New Roman"/>
      <family val="1"/>
    </font>
    <font>
      <vertAlign val="superscript"/>
      <sz val="10"/>
      <name val="Times New Roman"/>
      <family val="1"/>
    </font>
    <font>
      <sz val="8"/>
      <name val="Arial"/>
      <family val="2"/>
    </font>
    <font>
      <b/>
      <sz val="18"/>
      <name val="Arial"/>
      <family val="2"/>
    </font>
    <font>
      <sz val="10"/>
      <color theme="1"/>
      <name val="Arial"/>
      <family val="2"/>
    </font>
    <font>
      <sz val="10"/>
      <name val="Calibri"/>
      <family val="2"/>
      <scheme val="minor"/>
    </font>
    <font>
      <sz val="12"/>
      <name val="Calibri"/>
      <family val="2"/>
      <scheme val="minor"/>
    </font>
    <font>
      <b/>
      <u/>
      <sz val="12"/>
      <name val="Arial"/>
      <family val="2"/>
    </font>
    <font>
      <b/>
      <i/>
      <sz val="26"/>
      <color theme="0"/>
      <name val="Arial"/>
      <family val="2"/>
    </font>
    <font>
      <b/>
      <sz val="17"/>
      <color indexed="56"/>
      <name val="Arial"/>
      <family val="2"/>
    </font>
    <font>
      <b/>
      <sz val="17"/>
      <color rgb="FF003366"/>
      <name val="Arial"/>
      <family val="2"/>
    </font>
    <font>
      <sz val="17"/>
      <color indexed="56"/>
      <name val="Arial"/>
      <family val="2"/>
    </font>
    <font>
      <b/>
      <sz val="18"/>
      <color indexed="56"/>
      <name val="Arial"/>
      <family val="2"/>
    </font>
    <font>
      <sz val="17"/>
      <name val="Arial"/>
      <family val="2"/>
    </font>
    <font>
      <b/>
      <sz val="18"/>
      <color theme="1"/>
      <name val="Arial"/>
      <family val="2"/>
    </font>
    <font>
      <sz val="18"/>
      <name val="Arial"/>
      <family val="2"/>
    </font>
    <font>
      <sz val="18"/>
      <color indexed="17"/>
      <name val="Arial"/>
      <family val="2"/>
    </font>
    <font>
      <sz val="18"/>
      <color theme="1"/>
      <name val="Arial"/>
      <family val="2"/>
    </font>
    <font>
      <sz val="18"/>
      <color indexed="8"/>
      <name val="Arial"/>
      <family val="2"/>
    </font>
    <font>
      <sz val="17.5"/>
      <color theme="1"/>
      <name val="Arial"/>
      <family val="2"/>
    </font>
    <font>
      <sz val="18"/>
      <color indexed="12"/>
      <name val="Arial"/>
      <family val="2"/>
    </font>
    <font>
      <b/>
      <sz val="18"/>
      <color indexed="8"/>
      <name val="Arial"/>
      <family val="2"/>
    </font>
    <font>
      <b/>
      <i/>
      <sz val="18"/>
      <color indexed="9"/>
      <name val="Arial"/>
      <family val="2"/>
    </font>
    <font>
      <sz val="17"/>
      <color indexed="8"/>
      <name val="Arial"/>
      <family val="2"/>
    </font>
    <font>
      <b/>
      <sz val="18"/>
      <color rgb="FFFF0000"/>
      <name val="Arial"/>
      <family val="2"/>
    </font>
    <font>
      <b/>
      <sz val="15"/>
      <name val="Arial"/>
      <family val="2"/>
    </font>
    <font>
      <sz val="13"/>
      <name val="Arial"/>
      <family val="2"/>
    </font>
    <font>
      <sz val="17"/>
      <color theme="1"/>
      <name val="Arial"/>
      <family val="2"/>
    </font>
    <font>
      <sz val="18"/>
      <color rgb="FF0000FF"/>
      <name val="Arial"/>
      <family val="2"/>
    </font>
    <font>
      <b/>
      <sz val="17"/>
      <name val="Arial"/>
      <family val="2"/>
    </font>
    <font>
      <sz val="17"/>
      <color indexed="17"/>
      <name val="Arial"/>
      <family val="2"/>
    </font>
    <font>
      <sz val="17.5"/>
      <color rgb="FF0000FF"/>
      <name val="Arial"/>
      <family val="2"/>
    </font>
    <font>
      <sz val="18"/>
      <color indexed="56"/>
      <name val="Arial"/>
      <family val="2"/>
    </font>
  </fonts>
  <fills count="21">
    <fill>
      <patternFill patternType="none"/>
    </fill>
    <fill>
      <patternFill patternType="gray125"/>
    </fill>
    <fill>
      <patternFill patternType="solid">
        <fgColor indexed="13"/>
        <bgColor indexed="64"/>
      </patternFill>
    </fill>
    <fill>
      <patternFill patternType="solid">
        <fgColor indexed="50"/>
        <bgColor indexed="64"/>
      </patternFill>
    </fill>
    <fill>
      <patternFill patternType="solid">
        <fgColor indexed="42"/>
        <bgColor indexed="64"/>
      </patternFill>
    </fill>
    <fill>
      <patternFill patternType="solid">
        <fgColor theme="0"/>
        <bgColor indexed="64"/>
      </patternFill>
    </fill>
    <fill>
      <patternFill patternType="solid">
        <fgColor rgb="FFFFFF00"/>
        <bgColor indexed="64"/>
      </patternFill>
    </fill>
    <fill>
      <patternFill patternType="solid">
        <fgColor theme="0" tint="-0.14999847407452621"/>
        <bgColor indexed="64"/>
      </patternFill>
    </fill>
    <fill>
      <patternFill patternType="solid">
        <fgColor rgb="FF66FF99"/>
        <bgColor indexed="64"/>
      </patternFill>
    </fill>
    <fill>
      <patternFill patternType="solid">
        <fgColor indexed="56"/>
        <bgColor indexed="64"/>
      </patternFill>
    </fill>
    <fill>
      <patternFill patternType="solid">
        <fgColor theme="3" tint="0.79998168889431442"/>
        <bgColor indexed="64"/>
      </patternFill>
    </fill>
    <fill>
      <patternFill patternType="solid">
        <fgColor indexed="41"/>
        <bgColor indexed="64"/>
      </patternFill>
    </fill>
    <fill>
      <patternFill patternType="solid">
        <fgColor indexed="9"/>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3" tint="0.39997558519241921"/>
        <bgColor indexed="64"/>
      </patternFill>
    </fill>
    <fill>
      <patternFill patternType="solid">
        <fgColor theme="5" tint="0.39997558519241921"/>
        <bgColor indexed="64"/>
      </patternFill>
    </fill>
    <fill>
      <patternFill patternType="solid">
        <fgColor theme="9" tint="0.39997558519241921"/>
        <bgColor indexed="64"/>
      </patternFill>
    </fill>
    <fill>
      <patternFill patternType="solid">
        <fgColor theme="2" tint="-0.499984740745262"/>
        <bgColor indexed="64"/>
      </patternFill>
    </fill>
    <fill>
      <patternFill patternType="solid">
        <fgColor theme="2" tint="-0.249977111117893"/>
        <bgColor indexed="64"/>
      </patternFill>
    </fill>
    <fill>
      <patternFill patternType="solid">
        <fgColor indexed="44"/>
        <bgColor indexed="64"/>
      </patternFill>
    </fill>
  </fills>
  <borders count="34">
    <border>
      <left/>
      <right/>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style="thick">
        <color theme="3" tint="0.79998168889431442"/>
      </left>
      <right style="thick">
        <color theme="3" tint="0.79998168889431442"/>
      </right>
      <top style="thick">
        <color theme="3" tint="0.79998168889431442"/>
      </top>
      <bottom style="thick">
        <color theme="3" tint="0.79998168889431442"/>
      </bottom>
      <diagonal/>
    </border>
    <border>
      <left style="thick">
        <color theme="3" tint="0.79998168889431442"/>
      </left>
      <right style="thick">
        <color theme="3" tint="0.79998168889431442"/>
      </right>
      <top style="thick">
        <color theme="3" tint="0.79995117038483843"/>
      </top>
      <bottom style="thick">
        <color theme="3" tint="0.79995117038483843"/>
      </bottom>
      <diagonal/>
    </border>
    <border>
      <left style="thick">
        <color theme="3" tint="0.79998168889431442"/>
      </left>
      <right style="thick">
        <color theme="3" tint="0.79995117038483843"/>
      </right>
      <top style="thick">
        <color theme="3" tint="0.79995117038483843"/>
      </top>
      <bottom style="thick">
        <color theme="3" tint="0.79995117038483843"/>
      </bottom>
      <diagonal/>
    </border>
    <border>
      <left style="thick">
        <color theme="3" tint="0.79995117038483843"/>
      </left>
      <right style="thick">
        <color theme="3" tint="0.79995117038483843"/>
      </right>
      <top style="thick">
        <color theme="3" tint="0.79995117038483843"/>
      </top>
      <bottom style="thick">
        <color theme="3" tint="0.79995117038483843"/>
      </bottom>
      <diagonal/>
    </border>
    <border>
      <left style="thick">
        <color theme="3" tint="0.79998168889431442"/>
      </left>
      <right style="thick">
        <color theme="3" tint="0.79998168889431442"/>
      </right>
      <top style="thick">
        <color theme="3" tint="0.79998168889431442"/>
      </top>
      <bottom/>
      <diagonal/>
    </border>
    <border>
      <left style="thick">
        <color theme="3" tint="0.79995117038483843"/>
      </left>
      <right/>
      <top style="thick">
        <color theme="3" tint="0.79995117038483843"/>
      </top>
      <bottom style="thick">
        <color theme="3" tint="0.79995117038483843"/>
      </bottom>
      <diagonal/>
    </border>
    <border>
      <left style="thick">
        <color theme="3" tint="0.79995117038483843"/>
      </left>
      <right style="thick">
        <color theme="3" tint="0.79998168889431442"/>
      </right>
      <top style="thick">
        <color theme="3" tint="0.79995117038483843"/>
      </top>
      <bottom/>
      <diagonal/>
    </border>
    <border>
      <left style="thick">
        <color theme="3" tint="0.79998168889431442"/>
      </left>
      <right style="thick">
        <color theme="3" tint="0.79998168889431442"/>
      </right>
      <top style="thick">
        <color theme="3" tint="0.79995117038483843"/>
      </top>
      <bottom/>
      <diagonal/>
    </border>
    <border>
      <left style="thick">
        <color theme="3" tint="0.79995117038483843"/>
      </left>
      <right style="thick">
        <color theme="3" tint="0.79995117038483843"/>
      </right>
      <top style="thick">
        <color theme="3" tint="0.79995117038483843"/>
      </top>
      <bottom/>
      <diagonal/>
    </border>
    <border>
      <left style="thick">
        <color theme="3" tint="0.79995117038483843"/>
      </left>
      <right style="thick">
        <color theme="3" tint="0.79998168889431442"/>
      </right>
      <top style="thick">
        <color theme="3" tint="0.79998168889431442"/>
      </top>
      <bottom style="thick">
        <color theme="3" tint="0.79995117038483843"/>
      </bottom>
      <diagonal/>
    </border>
    <border>
      <left style="thick">
        <color theme="3" tint="0.79998168889431442"/>
      </left>
      <right style="thick">
        <color theme="3" tint="0.79998168889431442"/>
      </right>
      <top style="thick">
        <color theme="3" tint="0.79998168889431442"/>
      </top>
      <bottom style="thick">
        <color theme="3" tint="0.79995117038483843"/>
      </bottom>
      <diagonal/>
    </border>
    <border>
      <left style="thick">
        <color theme="3" tint="0.79998168889431442"/>
      </left>
      <right style="thick">
        <color theme="3" tint="0.79995117038483843"/>
      </right>
      <top style="thick">
        <color theme="3" tint="0.79998168889431442"/>
      </top>
      <bottom style="thick">
        <color theme="3" tint="0.79995117038483843"/>
      </bottom>
      <diagonal/>
    </border>
    <border>
      <left style="thick">
        <color theme="3" tint="0.79995117038483843"/>
      </left>
      <right style="thick">
        <color theme="3" tint="0.79995117038483843"/>
      </right>
      <top style="thick">
        <color theme="3" tint="0.79995117038483843"/>
      </top>
      <bottom style="thick">
        <color theme="3" tint="0.79992065187536243"/>
      </bottom>
      <diagonal/>
    </border>
    <border>
      <left style="thick">
        <color theme="3" tint="0.79998168889431442"/>
      </left>
      <right/>
      <top style="thick">
        <color theme="3" tint="0.79998168889431442"/>
      </top>
      <bottom style="thick">
        <color theme="3" tint="0.79998168889431442"/>
      </bottom>
      <diagonal/>
    </border>
    <border>
      <left/>
      <right/>
      <top style="thick">
        <color theme="3" tint="0.79998168889431442"/>
      </top>
      <bottom style="thick">
        <color theme="3" tint="0.79998168889431442"/>
      </bottom>
      <diagonal/>
    </border>
  </borders>
  <cellStyleXfs count="2">
    <xf numFmtId="0" fontId="0" fillId="0" borderId="0"/>
    <xf numFmtId="9" fontId="5" fillId="0" borderId="0" applyFont="0" applyFill="0" applyBorder="0" applyAlignment="0" applyProtection="0"/>
  </cellStyleXfs>
  <cellXfs count="247">
    <xf numFmtId="0" fontId="0" fillId="0" borderId="0" xfId="0"/>
    <xf numFmtId="3" fontId="0" fillId="0" borderId="0" xfId="0" applyNumberFormat="1"/>
    <xf numFmtId="3" fontId="7" fillId="0" borderId="0" xfId="0" applyNumberFormat="1" applyFont="1"/>
    <xf numFmtId="9" fontId="0" fillId="0" borderId="0" xfId="0" applyNumberFormat="1"/>
    <xf numFmtId="3" fontId="8" fillId="0" borderId="0" xfId="0" applyNumberFormat="1" applyFont="1"/>
    <xf numFmtId="0" fontId="8" fillId="0" borderId="0" xfId="0" applyFont="1"/>
    <xf numFmtId="1" fontId="0" fillId="0" borderId="0" xfId="0" applyNumberFormat="1"/>
    <xf numFmtId="0" fontId="0" fillId="0" borderId="0" xfId="0" applyProtection="1"/>
    <xf numFmtId="0" fontId="5" fillId="0" borderId="0" xfId="0" applyFont="1" applyFill="1" applyBorder="1" applyProtection="1"/>
    <xf numFmtId="0" fontId="11" fillId="0" borderId="0" xfId="0" applyFont="1"/>
    <xf numFmtId="0" fontId="12" fillId="0" borderId="0" xfId="0" applyFont="1"/>
    <xf numFmtId="0" fontId="14" fillId="0" borderId="10" xfId="0" applyFont="1" applyBorder="1"/>
    <xf numFmtId="0" fontId="14" fillId="0" borderId="11" xfId="0" applyFont="1" applyBorder="1"/>
    <xf numFmtId="0" fontId="14" fillId="0" borderId="12" xfId="0" applyFont="1" applyBorder="1"/>
    <xf numFmtId="0" fontId="14" fillId="0" borderId="13" xfId="0" applyFont="1" applyBorder="1"/>
    <xf numFmtId="0" fontId="14" fillId="0" borderId="0" xfId="0" applyFont="1" applyBorder="1"/>
    <xf numFmtId="0" fontId="14" fillId="0" borderId="14" xfId="0" applyFont="1" applyBorder="1"/>
    <xf numFmtId="0" fontId="14" fillId="3" borderId="0" xfId="0" applyFont="1" applyFill="1" applyBorder="1"/>
    <xf numFmtId="10" fontId="14" fillId="3" borderId="0" xfId="0" applyNumberFormat="1" applyFont="1" applyFill="1" applyBorder="1"/>
    <xf numFmtId="0" fontId="14" fillId="0" borderId="15" xfId="0" applyFont="1" applyBorder="1"/>
    <xf numFmtId="0" fontId="14" fillId="0" borderId="16" xfId="0" applyFont="1" applyBorder="1"/>
    <xf numFmtId="2" fontId="14" fillId="0" borderId="17" xfId="0" applyNumberFormat="1" applyFont="1" applyBorder="1"/>
    <xf numFmtId="2" fontId="11" fillId="2" borderId="0" xfId="0" applyNumberFormat="1" applyFont="1" applyFill="1"/>
    <xf numFmtId="0" fontId="11" fillId="3" borderId="0" xfId="0" applyFont="1" applyFill="1"/>
    <xf numFmtId="2" fontId="11" fillId="0" borderId="0" xfId="0" applyNumberFormat="1" applyFont="1"/>
    <xf numFmtId="0" fontId="4" fillId="0" borderId="0" xfId="0" applyFont="1"/>
    <xf numFmtId="0" fontId="4" fillId="3" borderId="0" xfId="0" applyFont="1" applyFill="1"/>
    <xf numFmtId="0" fontId="4" fillId="2" borderId="0" xfId="0" applyFont="1" applyFill="1"/>
    <xf numFmtId="10" fontId="0" fillId="0" borderId="0" xfId="0" applyNumberFormat="1"/>
    <xf numFmtId="0" fontId="5" fillId="0" borderId="0" xfId="0" applyFont="1"/>
    <xf numFmtId="164" fontId="3" fillId="5" borderId="18" xfId="0" applyNumberFormat="1" applyFont="1" applyFill="1" applyBorder="1" applyProtection="1"/>
    <xf numFmtId="164" fontId="3" fillId="5" borderId="0" xfId="0" applyNumberFormat="1" applyFont="1" applyFill="1" applyProtection="1"/>
    <xf numFmtId="164" fontId="3" fillId="5" borderId="0" xfId="0" applyNumberFormat="1" applyFont="1" applyFill="1" applyBorder="1" applyProtection="1"/>
    <xf numFmtId="3" fontId="0" fillId="6" borderId="0" xfId="0" applyNumberFormat="1" applyFill="1"/>
    <xf numFmtId="0" fontId="2" fillId="5" borderId="0" xfId="0" applyFont="1" applyFill="1" applyBorder="1" applyProtection="1"/>
    <xf numFmtId="0" fontId="2" fillId="5" borderId="0" xfId="0" applyFont="1" applyFill="1" applyProtection="1"/>
    <xf numFmtId="0" fontId="6" fillId="5" borderId="0" xfId="0" applyFont="1" applyFill="1" applyBorder="1" applyProtection="1"/>
    <xf numFmtId="0" fontId="6" fillId="5" borderId="0" xfId="0" applyFont="1" applyFill="1" applyProtection="1"/>
    <xf numFmtId="0" fontId="0" fillId="5" borderId="0" xfId="0" applyFill="1" applyProtection="1"/>
    <xf numFmtId="0" fontId="5" fillId="5" borderId="0" xfId="0" applyFont="1" applyFill="1" applyBorder="1" applyProtection="1"/>
    <xf numFmtId="0" fontId="5" fillId="5" borderId="0" xfId="0" applyFont="1" applyFill="1" applyProtection="1"/>
    <xf numFmtId="0" fontId="2" fillId="5" borderId="4" xfId="0" applyFont="1" applyFill="1" applyBorder="1" applyProtection="1"/>
    <xf numFmtId="0" fontId="4" fillId="5" borderId="0" xfId="0" applyFont="1" applyFill="1" applyBorder="1" applyAlignment="1" applyProtection="1">
      <alignment horizontal="center"/>
    </xf>
    <xf numFmtId="0" fontId="4" fillId="5" borderId="0" xfId="0" applyFont="1" applyFill="1" applyAlignment="1" applyProtection="1">
      <alignment horizontal="center" vertical="top" wrapText="1"/>
    </xf>
    <xf numFmtId="0" fontId="2" fillId="5" borderId="0" xfId="0" applyFont="1" applyFill="1" applyAlignment="1" applyProtection="1">
      <alignment vertical="top" wrapText="1"/>
    </xf>
    <xf numFmtId="0" fontId="3" fillId="5" borderId="0" xfId="0" applyFont="1" applyFill="1" applyProtection="1"/>
    <xf numFmtId="0" fontId="3" fillId="5" borderId="0" xfId="0" applyFont="1" applyFill="1" applyAlignment="1" applyProtection="1">
      <alignment horizontal="center"/>
    </xf>
    <xf numFmtId="0" fontId="6" fillId="5" borderId="0" xfId="0" applyFont="1" applyFill="1" applyAlignment="1" applyProtection="1">
      <alignment horizontal="center"/>
    </xf>
    <xf numFmtId="164" fontId="2" fillId="5" borderId="0" xfId="0" applyNumberFormat="1" applyFont="1" applyFill="1" applyBorder="1" applyProtection="1"/>
    <xf numFmtId="164" fontId="4" fillId="5" borderId="0" xfId="0" applyNumberFormat="1" applyFont="1" applyFill="1" applyAlignment="1" applyProtection="1">
      <alignment horizontal="center"/>
    </xf>
    <xf numFmtId="164" fontId="1" fillId="5" borderId="0" xfId="0" applyNumberFormat="1" applyFont="1" applyFill="1" applyProtection="1"/>
    <xf numFmtId="0" fontId="1" fillId="5" borderId="0" xfId="0" applyFont="1" applyFill="1" applyProtection="1"/>
    <xf numFmtId="164" fontId="6" fillId="5" borderId="0" xfId="0" applyNumberFormat="1" applyFont="1" applyFill="1" applyAlignment="1" applyProtection="1">
      <alignment horizontal="center"/>
    </xf>
    <xf numFmtId="164" fontId="6" fillId="5" borderId="0" xfId="0" applyNumberFormat="1" applyFont="1" applyFill="1" applyProtection="1"/>
    <xf numFmtId="0" fontId="10" fillId="5" borderId="0" xfId="0" applyFont="1" applyFill="1" applyProtection="1"/>
    <xf numFmtId="164" fontId="10" fillId="5" borderId="0" xfId="0" applyNumberFormat="1" applyFont="1" applyFill="1" applyProtection="1"/>
    <xf numFmtId="0" fontId="6" fillId="5" borderId="0" xfId="0" applyNumberFormat="1" applyFont="1" applyFill="1" applyAlignment="1" applyProtection="1">
      <alignment horizontal="center" vertical="top" wrapText="1"/>
    </xf>
    <xf numFmtId="0" fontId="3" fillId="5" borderId="0" xfId="0" applyNumberFormat="1" applyFont="1" applyFill="1" applyAlignment="1" applyProtection="1">
      <alignment horizontal="center" vertical="top" wrapText="1"/>
    </xf>
    <xf numFmtId="0" fontId="3" fillId="5" borderId="0" xfId="0" applyNumberFormat="1" applyFont="1" applyFill="1" applyAlignment="1" applyProtection="1">
      <alignment vertical="top" wrapText="1"/>
    </xf>
    <xf numFmtId="0" fontId="6" fillId="5" borderId="0" xfId="0" applyNumberFormat="1" applyFont="1" applyFill="1" applyAlignment="1" applyProtection="1">
      <alignment horizontal="right" vertical="top" wrapText="1"/>
    </xf>
    <xf numFmtId="164" fontId="2" fillId="5" borderId="0" xfId="0" applyNumberFormat="1" applyFont="1" applyFill="1" applyProtection="1"/>
    <xf numFmtId="0" fontId="3" fillId="5" borderId="0" xfId="0" applyFont="1" applyFill="1" applyBorder="1" applyProtection="1"/>
    <xf numFmtId="0" fontId="18" fillId="5" borderId="0" xfId="0" applyFont="1" applyFill="1" applyAlignment="1" applyProtection="1">
      <alignment horizontal="center"/>
    </xf>
    <xf numFmtId="0" fontId="3" fillId="5" borderId="8" xfId="0" applyFont="1" applyFill="1" applyBorder="1" applyProtection="1"/>
    <xf numFmtId="0" fontId="3" fillId="5" borderId="7" xfId="0" applyFont="1" applyFill="1" applyBorder="1" applyProtection="1"/>
    <xf numFmtId="10" fontId="3" fillId="5" borderId="5" xfId="0" applyNumberFormat="1" applyFont="1" applyFill="1" applyBorder="1" applyProtection="1"/>
    <xf numFmtId="14" fontId="3" fillId="5" borderId="8" xfId="0" applyNumberFormat="1" applyFont="1" applyFill="1" applyBorder="1" applyProtection="1"/>
    <xf numFmtId="0" fontId="3" fillId="5" borderId="0" xfId="0" quotePrefix="1" applyFont="1" applyFill="1" applyAlignment="1" applyProtection="1">
      <alignment horizontal="right"/>
    </xf>
    <xf numFmtId="0" fontId="9" fillId="7" borderId="6" xfId="0" applyFont="1" applyFill="1" applyBorder="1" applyProtection="1"/>
    <xf numFmtId="0" fontId="9" fillId="7" borderId="0" xfId="0" applyFont="1" applyFill="1" applyBorder="1" applyProtection="1"/>
    <xf numFmtId="0" fontId="6" fillId="8" borderId="0" xfId="0" applyFont="1" applyFill="1" applyBorder="1" applyProtection="1"/>
    <xf numFmtId="164" fontId="3" fillId="8" borderId="0" xfId="0" applyNumberFormat="1" applyFont="1" applyFill="1" applyProtection="1">
      <protection locked="0"/>
    </xf>
    <xf numFmtId="165" fontId="3" fillId="8" borderId="18" xfId="0" applyNumberFormat="1" applyFont="1" applyFill="1" applyBorder="1" applyProtection="1">
      <protection locked="0"/>
    </xf>
    <xf numFmtId="0" fontId="2" fillId="8" borderId="0" xfId="0" applyFont="1" applyFill="1" applyProtection="1">
      <protection locked="0"/>
    </xf>
    <xf numFmtId="0" fontId="3" fillId="8" borderId="0" xfId="0" applyFont="1" applyFill="1" applyBorder="1" applyProtection="1">
      <protection locked="0"/>
    </xf>
    <xf numFmtId="0" fontId="3" fillId="8" borderId="18" xfId="0" applyFont="1" applyFill="1" applyBorder="1" applyProtection="1">
      <protection locked="0"/>
    </xf>
    <xf numFmtId="0" fontId="6" fillId="5" borderId="8" xfId="0" applyFont="1" applyFill="1" applyBorder="1" applyProtection="1"/>
    <xf numFmtId="0" fontId="6" fillId="5" borderId="1" xfId="0" applyFont="1" applyFill="1" applyBorder="1" applyProtection="1"/>
    <xf numFmtId="0" fontId="3" fillId="5" borderId="1" xfId="0" applyFont="1" applyFill="1" applyBorder="1" applyProtection="1"/>
    <xf numFmtId="0" fontId="3" fillId="5" borderId="2" xfId="0" applyFont="1" applyFill="1" applyBorder="1" applyProtection="1"/>
    <xf numFmtId="0" fontId="3" fillId="5" borderId="9" xfId="0" applyFont="1" applyFill="1" applyBorder="1" applyProtection="1"/>
    <xf numFmtId="0" fontId="3" fillId="5" borderId="3" xfId="0" applyFont="1" applyFill="1" applyBorder="1" applyProtection="1"/>
    <xf numFmtId="0" fontId="3" fillId="5" borderId="4" xfId="0" applyFont="1" applyFill="1" applyBorder="1" applyProtection="1"/>
    <xf numFmtId="0" fontId="3" fillId="5" borderId="5" xfId="0" applyFont="1" applyFill="1" applyBorder="1" applyProtection="1"/>
    <xf numFmtId="14" fontId="21" fillId="0" borderId="0" xfId="0" applyNumberFormat="1" applyFont="1" applyAlignment="1" applyProtection="1">
      <alignment horizontal="right"/>
    </xf>
    <xf numFmtId="4" fontId="3" fillId="5" borderId="2" xfId="0" applyNumberFormat="1" applyFont="1" applyFill="1" applyBorder="1" applyProtection="1"/>
    <xf numFmtId="0" fontId="20" fillId="5" borderId="0" xfId="0" applyFont="1" applyFill="1" applyProtection="1"/>
    <xf numFmtId="0" fontId="20" fillId="5" borderId="0" xfId="0" applyFont="1" applyFill="1" applyAlignment="1" applyProtection="1">
      <alignment vertical="top"/>
    </xf>
    <xf numFmtId="0" fontId="21" fillId="5" borderId="0" xfId="0" applyFont="1" applyFill="1" applyBorder="1" applyProtection="1"/>
    <xf numFmtId="0" fontId="21" fillId="5" borderId="0" xfId="0" applyFont="1" applyFill="1" applyProtection="1"/>
    <xf numFmtId="14" fontId="21" fillId="5" borderId="0" xfId="0" applyNumberFormat="1" applyFont="1" applyFill="1" applyAlignment="1" applyProtection="1">
      <alignment horizontal="right"/>
    </xf>
    <xf numFmtId="10" fontId="2" fillId="5" borderId="0" xfId="0" applyNumberFormat="1" applyFont="1" applyFill="1" applyProtection="1"/>
    <xf numFmtId="0" fontId="22" fillId="5" borderId="0" xfId="0" applyFont="1" applyFill="1" applyProtection="1"/>
    <xf numFmtId="0" fontId="6" fillId="5" borderId="0" xfId="0" applyFont="1" applyFill="1" applyAlignment="1" applyProtection="1">
      <alignment horizontal="right"/>
    </xf>
    <xf numFmtId="10" fontId="6" fillId="5" borderId="0" xfId="0" applyNumberFormat="1" applyFont="1" applyFill="1" applyAlignment="1" applyProtection="1">
      <alignment horizontal="right"/>
    </xf>
    <xf numFmtId="0" fontId="6" fillId="8" borderId="0" xfId="0" applyFont="1" applyFill="1" applyBorder="1" applyProtection="1">
      <protection locked="0"/>
    </xf>
    <xf numFmtId="0" fontId="0" fillId="0" borderId="0" xfId="0" applyAlignment="1">
      <alignment horizontal="center" vertical="center"/>
    </xf>
    <xf numFmtId="0" fontId="24" fillId="10" borderId="0" xfId="0" applyFont="1" applyFill="1" applyAlignment="1">
      <alignment horizontal="center" vertical="center"/>
    </xf>
    <xf numFmtId="0" fontId="24" fillId="10" borderId="0" xfId="0" applyFont="1" applyFill="1" applyAlignment="1">
      <alignment horizontal="center" vertical="center" wrapText="1"/>
    </xf>
    <xf numFmtId="0" fontId="24" fillId="10" borderId="0" xfId="0" applyFont="1" applyFill="1" applyAlignment="1">
      <alignment horizontal="center" vertical="center" wrapText="1" shrinkToFit="1"/>
    </xf>
    <xf numFmtId="0" fontId="25" fillId="10" borderId="0" xfId="0" applyFont="1" applyFill="1" applyAlignment="1">
      <alignment horizontal="center" vertical="center" wrapText="1"/>
    </xf>
    <xf numFmtId="0" fontId="26" fillId="11" borderId="0" xfId="0" applyFont="1" applyFill="1" applyAlignment="1">
      <alignment horizontal="center" vertical="center"/>
    </xf>
    <xf numFmtId="0" fontId="28" fillId="12" borderId="0" xfId="0" applyFont="1" applyFill="1" applyBorder="1" applyAlignment="1">
      <alignment horizontal="center" vertical="center"/>
    </xf>
    <xf numFmtId="0" fontId="29" fillId="12" borderId="19" xfId="0" applyFont="1" applyFill="1" applyBorder="1" applyAlignment="1">
      <alignment horizontal="center" vertical="center"/>
    </xf>
    <xf numFmtId="0" fontId="30" fillId="12" borderId="19" xfId="0" applyFont="1" applyFill="1" applyBorder="1" applyAlignment="1">
      <alignment horizontal="center" vertical="center"/>
    </xf>
    <xf numFmtId="9" fontId="32" fillId="0" borderId="19" xfId="0" applyNumberFormat="1" applyFont="1" applyFill="1" applyBorder="1" applyAlignment="1">
      <alignment horizontal="center" vertical="center"/>
    </xf>
    <xf numFmtId="6" fontId="32" fillId="12" borderId="20" xfId="0" applyNumberFormat="1" applyFont="1" applyFill="1" applyBorder="1" applyAlignment="1">
      <alignment horizontal="center" vertical="center"/>
    </xf>
    <xf numFmtId="14" fontId="33" fillId="12" borderId="19" xfId="0" applyNumberFormat="1" applyFont="1" applyFill="1" applyBorder="1" applyAlignment="1">
      <alignment horizontal="center" vertical="center"/>
    </xf>
    <xf numFmtId="14" fontId="32" fillId="12" borderId="20" xfId="0" applyNumberFormat="1" applyFont="1" applyFill="1" applyBorder="1" applyAlignment="1">
      <alignment horizontal="center" vertical="center" wrapText="1"/>
    </xf>
    <xf numFmtId="0" fontId="30" fillId="12" borderId="20" xfId="0" applyFont="1" applyFill="1" applyBorder="1" applyAlignment="1">
      <alignment horizontal="center" vertical="center" wrapText="1"/>
    </xf>
    <xf numFmtId="0" fontId="30" fillId="12" borderId="19" xfId="0" applyFont="1" applyFill="1" applyBorder="1" applyAlignment="1">
      <alignment horizontal="center" vertical="center" wrapText="1"/>
    </xf>
    <xf numFmtId="0" fontId="34" fillId="0" borderId="21" xfId="0" applyFont="1" applyFill="1" applyBorder="1" applyAlignment="1">
      <alignment horizontal="center" vertical="center" wrapText="1"/>
    </xf>
    <xf numFmtId="0" fontId="28" fillId="0" borderId="0" xfId="0" applyFont="1" applyAlignment="1">
      <alignment horizontal="center" vertical="center"/>
    </xf>
    <xf numFmtId="9" fontId="30" fillId="14" borderId="19" xfId="0" applyNumberFormat="1" applyFont="1" applyFill="1" applyBorder="1" applyAlignment="1">
      <alignment horizontal="center" vertical="center"/>
    </xf>
    <xf numFmtId="9" fontId="30" fillId="0" borderId="19" xfId="0" applyNumberFormat="1" applyFont="1" applyFill="1" applyBorder="1" applyAlignment="1">
      <alignment horizontal="center" vertical="center"/>
    </xf>
    <xf numFmtId="14" fontId="30" fillId="12" borderId="19" xfId="0" applyNumberFormat="1" applyFont="1" applyFill="1" applyBorder="1" applyAlignment="1">
      <alignment horizontal="center" vertical="center"/>
    </xf>
    <xf numFmtId="9" fontId="30" fillId="15" borderId="19" xfId="0" applyNumberFormat="1" applyFont="1" applyFill="1" applyBorder="1" applyAlignment="1">
      <alignment horizontal="center" vertical="center" wrapText="1"/>
    </xf>
    <xf numFmtId="9" fontId="30" fillId="0" borderId="19" xfId="0" applyNumberFormat="1" applyFont="1" applyFill="1" applyBorder="1" applyAlignment="1">
      <alignment horizontal="center" vertical="center" wrapText="1"/>
    </xf>
    <xf numFmtId="14" fontId="30" fillId="12" borderId="19" xfId="0" applyNumberFormat="1" applyFont="1" applyFill="1" applyBorder="1" applyAlignment="1">
      <alignment horizontal="center" vertical="center" wrapText="1"/>
    </xf>
    <xf numFmtId="9" fontId="30" fillId="0" borderId="19" xfId="0" applyNumberFormat="1" applyFont="1" applyBorder="1" applyAlignment="1">
      <alignment horizontal="center" vertical="center" wrapText="1"/>
    </xf>
    <xf numFmtId="9" fontId="32" fillId="16" borderId="19" xfId="0" applyNumberFormat="1" applyFont="1" applyFill="1" applyBorder="1" applyAlignment="1">
      <alignment horizontal="center" vertical="center" wrapText="1"/>
    </xf>
    <xf numFmtId="9" fontId="32" fillId="0" borderId="19" xfId="0" applyNumberFormat="1" applyFont="1" applyFill="1" applyBorder="1" applyAlignment="1">
      <alignment horizontal="center" vertical="center" wrapText="1"/>
    </xf>
    <xf numFmtId="0" fontId="27" fillId="12" borderId="0" xfId="0" applyFont="1" applyFill="1" applyAlignment="1">
      <alignment horizontal="left" vertical="center"/>
    </xf>
    <xf numFmtId="0" fontId="28" fillId="12" borderId="0" xfId="0" applyFont="1" applyFill="1" applyAlignment="1">
      <alignment horizontal="center" vertical="center"/>
    </xf>
    <xf numFmtId="6" fontId="32" fillId="12" borderId="19" xfId="0" applyNumberFormat="1" applyFont="1" applyFill="1" applyBorder="1" applyAlignment="1">
      <alignment horizontal="center" vertical="center" wrapText="1"/>
    </xf>
    <xf numFmtId="9" fontId="32" fillId="17" borderId="19" xfId="0" applyNumberFormat="1" applyFont="1" applyFill="1" applyBorder="1" applyAlignment="1">
      <alignment horizontal="center" vertical="center" wrapText="1"/>
    </xf>
    <xf numFmtId="14" fontId="30" fillId="12" borderId="20" xfId="0" applyNumberFormat="1" applyFont="1" applyFill="1" applyBorder="1" applyAlignment="1">
      <alignment horizontal="center" vertical="center" wrapText="1"/>
    </xf>
    <xf numFmtId="9" fontId="30" fillId="18" borderId="22" xfId="0" applyNumberFormat="1" applyFont="1" applyFill="1" applyBorder="1" applyAlignment="1">
      <alignment horizontal="center" vertical="center" wrapText="1"/>
    </xf>
    <xf numFmtId="9" fontId="32" fillId="13" borderId="19" xfId="0" applyNumberFormat="1" applyFont="1" applyFill="1" applyBorder="1" applyAlignment="1">
      <alignment horizontal="center" vertical="center" wrapText="1"/>
    </xf>
    <xf numFmtId="9" fontId="32" fillId="14" borderId="19" xfId="0" applyNumberFormat="1" applyFont="1" applyFill="1" applyBorder="1" applyAlignment="1">
      <alignment horizontal="center" vertical="center" wrapText="1"/>
    </xf>
    <xf numFmtId="0" fontId="28" fillId="11" borderId="0" xfId="0" applyFont="1" applyFill="1" applyAlignment="1">
      <alignment horizontal="center" vertical="center"/>
    </xf>
    <xf numFmtId="9" fontId="32" fillId="15" borderId="19" xfId="0" applyNumberFormat="1" applyFont="1" applyFill="1" applyBorder="1" applyAlignment="1">
      <alignment horizontal="center" vertical="center" wrapText="1"/>
    </xf>
    <xf numFmtId="0" fontId="28" fillId="4" borderId="0" xfId="0" applyFont="1" applyFill="1" applyAlignment="1">
      <alignment horizontal="center" vertical="center"/>
    </xf>
    <xf numFmtId="0" fontId="18" fillId="12" borderId="19" xfId="0" applyFont="1" applyFill="1" applyBorder="1" applyAlignment="1">
      <alignment horizontal="center" vertical="center"/>
    </xf>
    <xf numFmtId="9" fontId="32" fillId="12" borderId="19" xfId="0" applyNumberFormat="1" applyFont="1" applyFill="1" applyBorder="1" applyAlignment="1">
      <alignment horizontal="center" vertical="center"/>
    </xf>
    <xf numFmtId="6" fontId="32" fillId="12" borderId="19" xfId="0" applyNumberFormat="1" applyFont="1" applyFill="1" applyBorder="1" applyAlignment="1">
      <alignment horizontal="center" vertical="center"/>
    </xf>
    <xf numFmtId="14" fontId="32" fillId="12" borderId="19" xfId="0" applyNumberFormat="1" applyFont="1" applyFill="1" applyBorder="1" applyAlignment="1">
      <alignment horizontal="center" vertical="center" wrapText="1"/>
    </xf>
    <xf numFmtId="0" fontId="32" fillId="12" borderId="19" xfId="0" applyFont="1" applyFill="1" applyBorder="1" applyAlignment="1">
      <alignment horizontal="center" vertical="center" wrapText="1"/>
    </xf>
    <xf numFmtId="0" fontId="29" fillId="12" borderId="0" xfId="0" applyFont="1" applyFill="1" applyAlignment="1">
      <alignment horizontal="left" vertical="center"/>
    </xf>
    <xf numFmtId="9" fontId="30" fillId="19" borderId="22" xfId="0" applyNumberFormat="1" applyFont="1" applyFill="1" applyBorder="1" applyAlignment="1">
      <alignment horizontal="center" vertical="center" wrapText="1"/>
    </xf>
    <xf numFmtId="0" fontId="27" fillId="5" borderId="0" xfId="0" applyFont="1" applyFill="1" applyAlignment="1">
      <alignment horizontal="left" vertical="center"/>
    </xf>
    <xf numFmtId="0" fontId="28" fillId="5" borderId="0" xfId="0" applyFont="1" applyFill="1" applyAlignment="1">
      <alignment horizontal="center" vertical="center"/>
    </xf>
    <xf numFmtId="0" fontId="29" fillId="12" borderId="23" xfId="0" applyFont="1" applyFill="1" applyBorder="1" applyAlignment="1">
      <alignment horizontal="center" vertical="center"/>
    </xf>
    <xf numFmtId="6" fontId="32" fillId="12" borderId="23" xfId="0" applyNumberFormat="1" applyFont="1" applyFill="1" applyBorder="1" applyAlignment="1">
      <alignment horizontal="center" vertical="center" wrapText="1"/>
    </xf>
    <xf numFmtId="9" fontId="33" fillId="17" borderId="23" xfId="0" applyNumberFormat="1" applyFont="1" applyFill="1" applyBorder="1" applyAlignment="1">
      <alignment horizontal="center" vertical="center" wrapText="1"/>
    </xf>
    <xf numFmtId="9" fontId="33" fillId="0" borderId="23" xfId="0" applyNumberFormat="1" applyFont="1" applyFill="1" applyBorder="1" applyAlignment="1">
      <alignment horizontal="center" vertical="center" wrapText="1"/>
    </xf>
    <xf numFmtId="14" fontId="33" fillId="12" borderId="23" xfId="0" applyNumberFormat="1" applyFont="1" applyFill="1" applyBorder="1" applyAlignment="1">
      <alignment horizontal="center" vertical="center" wrapText="1"/>
    </xf>
    <xf numFmtId="0" fontId="30" fillId="12" borderId="23" xfId="0" applyFont="1" applyFill="1" applyBorder="1" applyAlignment="1">
      <alignment horizontal="center" vertical="center" wrapText="1"/>
    </xf>
    <xf numFmtId="0" fontId="32" fillId="12" borderId="20" xfId="0" applyFont="1" applyFill="1" applyBorder="1" applyAlignment="1">
      <alignment horizontal="center" vertical="center" wrapText="1"/>
    </xf>
    <xf numFmtId="0" fontId="29" fillId="12" borderId="22" xfId="0" applyFont="1" applyFill="1" applyBorder="1" applyAlignment="1">
      <alignment horizontal="center" vertical="center"/>
    </xf>
    <xf numFmtId="6" fontId="32" fillId="12" borderId="22" xfId="0" applyNumberFormat="1" applyFont="1" applyFill="1" applyBorder="1" applyAlignment="1">
      <alignment horizontal="center" vertical="center" wrapText="1"/>
    </xf>
    <xf numFmtId="9" fontId="30" fillId="0" borderId="22" xfId="0" applyNumberFormat="1" applyFont="1" applyFill="1" applyBorder="1" applyAlignment="1">
      <alignment horizontal="center" vertical="center" wrapText="1"/>
    </xf>
    <xf numFmtId="14" fontId="30" fillId="12" borderId="22" xfId="0" applyNumberFormat="1" applyFont="1" applyFill="1" applyBorder="1" applyAlignment="1">
      <alignment horizontal="center" vertical="center" wrapText="1"/>
    </xf>
    <xf numFmtId="0" fontId="30" fillId="12" borderId="22" xfId="0" applyFont="1" applyFill="1" applyBorder="1" applyAlignment="1">
      <alignment horizontal="center" vertical="center" wrapText="1"/>
    </xf>
    <xf numFmtId="0" fontId="30" fillId="12" borderId="24" xfId="0" applyFont="1" applyFill="1" applyBorder="1" applyAlignment="1">
      <alignment horizontal="center" vertical="center" wrapText="1"/>
    </xf>
    <xf numFmtId="0" fontId="29" fillId="12" borderId="25" xfId="0" applyFont="1" applyFill="1" applyBorder="1" applyAlignment="1">
      <alignment horizontal="center" vertical="center"/>
    </xf>
    <xf numFmtId="14" fontId="32" fillId="12" borderId="23" xfId="0" applyNumberFormat="1" applyFont="1" applyFill="1" applyBorder="1" applyAlignment="1">
      <alignment horizontal="center" vertical="center" wrapText="1"/>
    </xf>
    <xf numFmtId="14" fontId="32" fillId="12" borderId="26" xfId="0" applyNumberFormat="1" applyFont="1" applyFill="1" applyBorder="1" applyAlignment="1">
      <alignment horizontal="center" vertical="center" wrapText="1"/>
    </xf>
    <xf numFmtId="0" fontId="32" fillId="12" borderId="23" xfId="0" applyFont="1" applyFill="1" applyBorder="1" applyAlignment="1">
      <alignment horizontal="center" vertical="center" wrapText="1"/>
    </xf>
    <xf numFmtId="0" fontId="32" fillId="12" borderId="27" xfId="0" applyFont="1" applyFill="1" applyBorder="1" applyAlignment="1">
      <alignment horizontal="center" vertical="center" wrapText="1"/>
    </xf>
    <xf numFmtId="0" fontId="29" fillId="12" borderId="28" xfId="0" applyFont="1" applyFill="1" applyBorder="1" applyAlignment="1">
      <alignment horizontal="center" vertical="center"/>
    </xf>
    <xf numFmtId="14" fontId="32" fillId="12" borderId="22" xfId="0" applyNumberFormat="1" applyFont="1" applyFill="1" applyBorder="1" applyAlignment="1">
      <alignment horizontal="center" vertical="center" wrapText="1"/>
    </xf>
    <xf numFmtId="0" fontId="32" fillId="12" borderId="22" xfId="0" applyFont="1" applyFill="1" applyBorder="1" applyAlignment="1">
      <alignment horizontal="center" vertical="center" wrapText="1"/>
    </xf>
    <xf numFmtId="0" fontId="32" fillId="12" borderId="31" xfId="0" applyFont="1" applyFill="1" applyBorder="1" applyAlignment="1">
      <alignment horizontal="center" vertical="center" wrapText="1"/>
    </xf>
    <xf numFmtId="0" fontId="36" fillId="12" borderId="22" xfId="0" applyFont="1" applyFill="1" applyBorder="1" applyAlignment="1">
      <alignment horizontal="center" vertical="center"/>
    </xf>
    <xf numFmtId="9" fontId="32" fillId="0" borderId="22" xfId="0" applyNumberFormat="1" applyFont="1" applyFill="1" applyBorder="1" applyAlignment="1">
      <alignment horizontal="center" vertical="center" wrapText="1"/>
    </xf>
    <xf numFmtId="6" fontId="33" fillId="12" borderId="22" xfId="0" applyNumberFormat="1" applyFont="1" applyFill="1" applyBorder="1" applyAlignment="1">
      <alignment horizontal="center" vertical="center" wrapText="1"/>
    </xf>
    <xf numFmtId="14" fontId="33" fillId="12" borderId="22" xfId="0" applyNumberFormat="1" applyFont="1" applyFill="1" applyBorder="1" applyAlignment="1">
      <alignment horizontal="center" vertical="center" wrapText="1"/>
    </xf>
    <xf numFmtId="0" fontId="33" fillId="12" borderId="22" xfId="0" applyFont="1" applyFill="1" applyBorder="1" applyAlignment="1">
      <alignment horizontal="center" vertical="center" wrapText="1"/>
    </xf>
    <xf numFmtId="0" fontId="0" fillId="0" borderId="0" xfId="0" applyFill="1" applyAlignment="1">
      <alignment horizontal="center" vertical="center"/>
    </xf>
    <xf numFmtId="0" fontId="38" fillId="11" borderId="0" xfId="0" applyFont="1" applyFill="1" applyAlignment="1">
      <alignment horizontal="center" vertical="center"/>
    </xf>
    <xf numFmtId="0" fontId="4" fillId="0" borderId="0" xfId="0" applyFont="1" applyAlignment="1">
      <alignment horizontal="center" vertical="center"/>
    </xf>
    <xf numFmtId="166" fontId="5" fillId="0" borderId="0" xfId="1" applyNumberFormat="1" applyFont="1" applyAlignment="1">
      <alignment horizontal="center" vertical="center"/>
    </xf>
    <xf numFmtId="166" fontId="24" fillId="10" borderId="0" xfId="1" applyNumberFormat="1" applyFont="1" applyFill="1" applyAlignment="1">
      <alignment horizontal="center" vertical="center" wrapText="1" shrinkToFit="1"/>
    </xf>
    <xf numFmtId="10" fontId="31" fillId="12" borderId="19" xfId="1" applyNumberFormat="1" applyFont="1" applyFill="1" applyBorder="1" applyAlignment="1">
      <alignment horizontal="center" vertical="center"/>
    </xf>
    <xf numFmtId="6" fontId="30" fillId="12" borderId="23" xfId="0" applyNumberFormat="1" applyFont="1" applyFill="1" applyBorder="1" applyAlignment="1">
      <alignment horizontal="center" vertical="center" wrapText="1"/>
    </xf>
    <xf numFmtId="6" fontId="30" fillId="12" borderId="30" xfId="0" applyNumberFormat="1" applyFont="1" applyFill="1" applyBorder="1" applyAlignment="1">
      <alignment horizontal="center" vertical="center" wrapText="1"/>
    </xf>
    <xf numFmtId="0" fontId="28" fillId="11" borderId="0" xfId="0" applyFont="1" applyFill="1" applyAlignment="1">
      <alignment horizontal="left" vertical="center"/>
    </xf>
    <xf numFmtId="10" fontId="40" fillId="5" borderId="0" xfId="0" applyNumberFormat="1" applyFont="1" applyFill="1" applyAlignment="1" applyProtection="1">
      <alignment horizontal="right"/>
    </xf>
    <xf numFmtId="10" fontId="41" fillId="8" borderId="18" xfId="0" applyNumberFormat="1" applyFont="1" applyFill="1" applyBorder="1" applyProtection="1">
      <protection locked="0"/>
    </xf>
    <xf numFmtId="10" fontId="31" fillId="12" borderId="20" xfId="1" applyNumberFormat="1" applyFont="1" applyFill="1" applyBorder="1" applyAlignment="1">
      <alignment horizontal="center" vertical="center"/>
    </xf>
    <xf numFmtId="0" fontId="42" fillId="11" borderId="0" xfId="0" applyFont="1" applyFill="1" applyAlignment="1">
      <alignment horizontal="center" vertical="center"/>
    </xf>
    <xf numFmtId="10" fontId="6" fillId="5" borderId="0" xfId="0" applyNumberFormat="1" applyFont="1" applyFill="1" applyProtection="1"/>
    <xf numFmtId="10" fontId="0" fillId="5" borderId="0" xfId="0" applyNumberFormat="1" applyFill="1" applyProtection="1"/>
    <xf numFmtId="10" fontId="5" fillId="5" borderId="0" xfId="0" applyNumberFormat="1" applyFont="1" applyFill="1" applyProtection="1"/>
    <xf numFmtId="10" fontId="3" fillId="5" borderId="0" xfId="0" applyNumberFormat="1" applyFont="1" applyFill="1" applyProtection="1"/>
    <xf numFmtId="10" fontId="1" fillId="5" borderId="0" xfId="0" applyNumberFormat="1" applyFont="1" applyFill="1" applyProtection="1"/>
    <xf numFmtId="0" fontId="32" fillId="12" borderId="19" xfId="0" applyFont="1" applyFill="1" applyBorder="1" applyAlignment="1">
      <alignment horizontal="center" vertical="center"/>
    </xf>
    <xf numFmtId="0" fontId="32" fillId="0" borderId="19" xfId="0" applyFont="1" applyBorder="1" applyAlignment="1">
      <alignment horizontal="center" vertical="center" wrapText="1"/>
    </xf>
    <xf numFmtId="10" fontId="29" fillId="12" borderId="19" xfId="0" applyNumberFormat="1" applyFont="1" applyFill="1" applyBorder="1" applyAlignment="1">
      <alignment horizontal="center" vertical="center" wrapText="1"/>
    </xf>
    <xf numFmtId="10" fontId="29" fillId="12" borderId="19" xfId="0" applyNumberFormat="1" applyFont="1" applyFill="1" applyBorder="1" applyAlignment="1">
      <alignment horizontal="center" vertical="center"/>
    </xf>
    <xf numFmtId="10" fontId="29" fillId="12" borderId="23" xfId="0" applyNumberFormat="1" applyFont="1" applyFill="1" applyBorder="1" applyAlignment="1">
      <alignment horizontal="center" vertical="center" wrapText="1"/>
    </xf>
    <xf numFmtId="10" fontId="29" fillId="12" borderId="22" xfId="0" applyNumberFormat="1" applyFont="1" applyFill="1" applyBorder="1" applyAlignment="1">
      <alignment horizontal="center" vertical="center" wrapText="1"/>
    </xf>
    <xf numFmtId="10" fontId="29" fillId="12" borderId="29" xfId="0" applyNumberFormat="1" applyFont="1" applyFill="1" applyBorder="1" applyAlignment="1">
      <alignment horizontal="center" vertical="center" wrapText="1"/>
    </xf>
    <xf numFmtId="10" fontId="18" fillId="12" borderId="22" xfId="0" applyNumberFormat="1" applyFont="1" applyFill="1" applyBorder="1" applyAlignment="1">
      <alignment horizontal="center" vertical="center" wrapText="1"/>
    </xf>
    <xf numFmtId="6" fontId="30" fillId="12" borderId="22" xfId="0" applyNumberFormat="1" applyFont="1" applyFill="1" applyBorder="1" applyAlignment="1">
      <alignment horizontal="center" vertical="center" wrapText="1"/>
    </xf>
    <xf numFmtId="14" fontId="32" fillId="12" borderId="19" xfId="0" applyNumberFormat="1" applyFont="1" applyFill="1" applyBorder="1" applyAlignment="1">
      <alignment horizontal="center" vertical="center"/>
    </xf>
    <xf numFmtId="0" fontId="39" fillId="12" borderId="0" xfId="0" applyFont="1" applyFill="1" applyAlignment="1">
      <alignment horizontal="left" vertical="center"/>
    </xf>
    <xf numFmtId="0" fontId="44" fillId="12" borderId="0" xfId="0" applyFont="1" applyFill="1" applyAlignment="1">
      <alignment horizontal="center" vertical="center"/>
    </xf>
    <xf numFmtId="0" fontId="44" fillId="12" borderId="0" xfId="0" applyFont="1" applyFill="1" applyAlignment="1">
      <alignment horizontal="center" vertical="center" wrapText="1"/>
    </xf>
    <xf numFmtId="0" fontId="28" fillId="12" borderId="0" xfId="0" applyFont="1" applyFill="1" applyAlignment="1">
      <alignment horizontal="center" vertical="center" wrapText="1"/>
    </xf>
    <xf numFmtId="166" fontId="45" fillId="12" borderId="0" xfId="1" applyNumberFormat="1" applyFont="1" applyFill="1" applyAlignment="1">
      <alignment horizontal="center" vertical="center" wrapText="1"/>
    </xf>
    <xf numFmtId="0" fontId="3" fillId="20" borderId="0" xfId="0" applyFont="1" applyFill="1" applyAlignment="1">
      <alignment horizontal="center" vertical="center"/>
    </xf>
    <xf numFmtId="0" fontId="29" fillId="12" borderId="22" xfId="0" applyFont="1" applyFill="1" applyBorder="1" applyAlignment="1">
      <alignment horizontal="center" vertical="center" wrapText="1"/>
    </xf>
    <xf numFmtId="0" fontId="18" fillId="12" borderId="22" xfId="0" applyFont="1" applyFill="1" applyBorder="1" applyAlignment="1">
      <alignment horizontal="center" vertical="center" wrapText="1"/>
    </xf>
    <xf numFmtId="0" fontId="27" fillId="5" borderId="0" xfId="0" applyFont="1" applyFill="1" applyBorder="1" applyAlignment="1">
      <alignment vertical="center"/>
    </xf>
    <xf numFmtId="10" fontId="29" fillId="12" borderId="0" xfId="0" applyNumberFormat="1" applyFont="1" applyFill="1" applyBorder="1" applyAlignment="1">
      <alignment horizontal="center" vertical="center" wrapText="1"/>
    </xf>
    <xf numFmtId="6" fontId="32" fillId="12" borderId="0" xfId="0" applyNumberFormat="1" applyFont="1" applyFill="1" applyBorder="1" applyAlignment="1">
      <alignment horizontal="center" vertical="center" wrapText="1"/>
    </xf>
    <xf numFmtId="10" fontId="31" fillId="12" borderId="0" xfId="1" applyNumberFormat="1" applyFont="1" applyFill="1" applyBorder="1" applyAlignment="1">
      <alignment horizontal="center" vertical="center"/>
    </xf>
    <xf numFmtId="9" fontId="32" fillId="15" borderId="0" xfId="0" applyNumberFormat="1" applyFont="1" applyFill="1" applyBorder="1" applyAlignment="1">
      <alignment horizontal="center" vertical="center" wrapText="1"/>
    </xf>
    <xf numFmtId="9" fontId="32" fillId="0" borderId="0" xfId="0" applyNumberFormat="1" applyFont="1" applyFill="1" applyBorder="1" applyAlignment="1">
      <alignment horizontal="center" vertical="center" wrapText="1"/>
    </xf>
    <xf numFmtId="6" fontId="32" fillId="12" borderId="0" xfId="0" applyNumberFormat="1" applyFont="1" applyFill="1" applyBorder="1" applyAlignment="1">
      <alignment horizontal="center" vertical="center"/>
    </xf>
    <xf numFmtId="14" fontId="32" fillId="12" borderId="0" xfId="0" applyNumberFormat="1" applyFont="1" applyFill="1" applyBorder="1" applyAlignment="1">
      <alignment horizontal="center" vertical="center"/>
    </xf>
    <xf numFmtId="14" fontId="32" fillId="12" borderId="0" xfId="0" applyNumberFormat="1" applyFont="1" applyFill="1" applyBorder="1" applyAlignment="1">
      <alignment horizontal="center" vertical="center" wrapText="1"/>
    </xf>
    <xf numFmtId="0" fontId="30" fillId="12" borderId="0" xfId="0" applyFont="1" applyFill="1" applyBorder="1" applyAlignment="1">
      <alignment horizontal="center" vertical="center" wrapText="1"/>
    </xf>
    <xf numFmtId="0" fontId="33" fillId="12" borderId="0" xfId="0" applyFont="1" applyFill="1" applyBorder="1" applyAlignment="1">
      <alignment horizontal="center" vertical="center" wrapText="1"/>
    </xf>
    <xf numFmtId="0" fontId="32" fillId="0" borderId="22" xfId="0" applyFont="1" applyBorder="1" applyAlignment="1">
      <alignment horizontal="center" vertical="center" wrapText="1"/>
    </xf>
    <xf numFmtId="0" fontId="37" fillId="9" borderId="0" xfId="0" applyFont="1" applyFill="1" applyAlignment="1">
      <alignment vertical="center" wrapText="1"/>
    </xf>
    <xf numFmtId="14" fontId="29" fillId="12" borderId="19" xfId="0" applyNumberFormat="1" applyFont="1" applyFill="1" applyBorder="1" applyAlignment="1">
      <alignment horizontal="center" vertical="center" wrapText="1"/>
    </xf>
    <xf numFmtId="0" fontId="47" fillId="5" borderId="0" xfId="0" applyFont="1" applyFill="1" applyBorder="1" applyAlignment="1">
      <alignment vertical="center"/>
    </xf>
    <xf numFmtId="6" fontId="32" fillId="12" borderId="30" xfId="0" applyNumberFormat="1" applyFont="1" applyFill="1" applyBorder="1" applyAlignment="1">
      <alignment horizontal="center" vertical="center" wrapText="1"/>
    </xf>
    <xf numFmtId="0" fontId="32" fillId="12" borderId="32" xfId="0" applyFont="1" applyFill="1" applyBorder="1" applyAlignment="1">
      <alignment horizontal="left" vertical="center"/>
    </xf>
    <xf numFmtId="0" fontId="19" fillId="0" borderId="33" xfId="0" applyFont="1" applyBorder="1" applyAlignment="1">
      <alignment horizontal="left" vertical="center"/>
    </xf>
    <xf numFmtId="0" fontId="27" fillId="5" borderId="0" xfId="0" applyFont="1" applyFill="1" applyBorder="1" applyAlignment="1">
      <alignment horizontal="left" vertical="center"/>
    </xf>
    <xf numFmtId="10" fontId="39" fillId="12" borderId="19" xfId="0" applyNumberFormat="1" applyFont="1" applyFill="1" applyBorder="1" applyAlignment="1">
      <alignment horizontal="center" vertical="center" wrapText="1"/>
    </xf>
    <xf numFmtId="0" fontId="4" fillId="0" borderId="0" xfId="0" applyFont="1" applyAlignment="1">
      <alignment horizontal="center"/>
    </xf>
    <xf numFmtId="0" fontId="11" fillId="0" borderId="0" xfId="0" applyFont="1" applyAlignment="1">
      <alignment horizontal="left" vertical="top" wrapText="1"/>
    </xf>
    <xf numFmtId="0" fontId="6" fillId="8" borderId="0" xfId="0" applyFont="1" applyFill="1" applyBorder="1" applyAlignment="1" applyProtection="1">
      <alignment horizontal="center"/>
      <protection locked="0"/>
    </xf>
    <xf numFmtId="0" fontId="21" fillId="5" borderId="0" xfId="0" applyFont="1" applyFill="1" applyAlignment="1" applyProtection="1">
      <alignment horizontal="right" vertical="top"/>
    </xf>
    <xf numFmtId="0" fontId="21" fillId="5" borderId="0" xfId="0" applyFont="1" applyFill="1" applyBorder="1" applyAlignment="1" applyProtection="1">
      <alignment horizontal="right" vertical="top"/>
    </xf>
    <xf numFmtId="0" fontId="18" fillId="5" borderId="0" xfId="0" applyFont="1" applyFill="1" applyAlignment="1" applyProtection="1">
      <alignment horizontal="left"/>
    </xf>
    <xf numFmtId="0" fontId="30" fillId="12" borderId="32" xfId="0" applyFont="1" applyFill="1" applyBorder="1" applyAlignment="1">
      <alignment horizontal="left" vertical="center"/>
    </xf>
    <xf numFmtId="0" fontId="0" fillId="0" borderId="33" xfId="0" applyBorder="1" applyAlignment="1">
      <alignment horizontal="left" vertical="center"/>
    </xf>
    <xf numFmtId="0" fontId="6" fillId="20" borderId="0" xfId="0" applyFont="1" applyFill="1" applyAlignment="1">
      <alignment horizontal="left" vertical="center" wrapText="1"/>
    </xf>
    <xf numFmtId="0" fontId="3" fillId="20" borderId="0" xfId="0" applyFont="1" applyFill="1" applyAlignment="1">
      <alignment horizontal="left" vertical="center" wrapText="1"/>
    </xf>
    <xf numFmtId="0" fontId="32" fillId="12" borderId="32" xfId="0" applyFont="1" applyFill="1" applyBorder="1" applyAlignment="1">
      <alignment horizontal="left" vertical="center"/>
    </xf>
    <xf numFmtId="0" fontId="19" fillId="0" borderId="33" xfId="0" applyFont="1" applyBorder="1" applyAlignment="1">
      <alignment horizontal="left" vertical="center"/>
    </xf>
    <xf numFmtId="0" fontId="5" fillId="0" borderId="33" xfId="0" applyFont="1" applyBorder="1" applyAlignment="1">
      <alignment horizontal="left" vertical="center"/>
    </xf>
    <xf numFmtId="0" fontId="30" fillId="12" borderId="19" xfId="0" applyFont="1" applyFill="1" applyBorder="1" applyAlignment="1">
      <alignment horizontal="left" vertical="center"/>
    </xf>
    <xf numFmtId="0" fontId="5" fillId="0" borderId="19" xfId="0" applyFont="1" applyBorder="1" applyAlignment="1">
      <alignment vertical="center"/>
    </xf>
    <xf numFmtId="0" fontId="0" fillId="0" borderId="19" xfId="0" applyBorder="1" applyAlignment="1">
      <alignment horizontal="left" vertical="center"/>
    </xf>
    <xf numFmtId="0" fontId="23" fillId="9" borderId="0" xfId="0" applyFont="1" applyFill="1" applyAlignment="1">
      <alignment horizontal="center" vertical="center"/>
    </xf>
    <xf numFmtId="0" fontId="27" fillId="5" borderId="0" xfId="0" applyFont="1" applyFill="1" applyBorder="1" applyAlignment="1">
      <alignment horizontal="left" vertical="center"/>
    </xf>
    <xf numFmtId="0" fontId="37" fillId="9" borderId="0" xfId="0" applyFont="1" applyFill="1" applyAlignment="1">
      <alignment horizontal="left" vertical="center" wrapText="1"/>
    </xf>
    <xf numFmtId="0" fontId="32" fillId="12" borderId="19" xfId="0" applyFont="1" applyFill="1" applyBorder="1" applyAlignment="1">
      <alignment horizontal="left" vertical="center"/>
    </xf>
    <xf numFmtId="0" fontId="19" fillId="0" borderId="19" xfId="0" applyFont="1" applyBorder="1" applyAlignment="1">
      <alignment horizontal="left" vertical="center"/>
    </xf>
    <xf numFmtId="0" fontId="33" fillId="12" borderId="19" xfId="0" applyFont="1" applyFill="1" applyBorder="1" applyAlignment="1">
      <alignment horizontal="left" vertical="center"/>
    </xf>
  </cellXfs>
  <cellStyles count="2">
    <cellStyle name="Normal" xfId="0" builtinId="0"/>
    <cellStyle name="Percent 2" xfId="1" xr:uid="{00000000-0005-0000-0000-000001000000}"/>
  </cellStyles>
  <dxfs count="4">
    <dxf>
      <font>
        <condense val="0"/>
        <extend val="0"/>
        <color rgb="FF9C0006"/>
      </font>
      <fill>
        <patternFill>
          <bgColor rgb="FFFFC7CE"/>
        </patternFill>
      </fill>
    </dxf>
    <dxf>
      <font>
        <b/>
        <i val="0"/>
        <condense val="0"/>
        <extend val="0"/>
        <color indexed="10"/>
      </font>
    </dxf>
    <dxf>
      <font>
        <b/>
        <i val="0"/>
        <condense val="0"/>
        <extend val="0"/>
        <color indexed="52"/>
      </font>
    </dxf>
    <dxf>
      <font>
        <b/>
        <i val="0"/>
        <condense val="0"/>
        <extend val="0"/>
        <color indexed="11"/>
      </font>
    </dxf>
  </dxfs>
  <tableStyles count="0" defaultTableStyle="TableStyleMedium9" defaultPivotStyle="PivotStyleLight16"/>
  <colors>
    <mruColors>
      <color rgb="FF00FF99"/>
      <color rgb="FF00FF00"/>
      <color rgb="FF66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9</xdr:col>
      <xdr:colOff>504825</xdr:colOff>
      <xdr:row>0</xdr:row>
      <xdr:rowOff>0</xdr:rowOff>
    </xdr:from>
    <xdr:to>
      <xdr:col>14</xdr:col>
      <xdr:colOff>635000</xdr:colOff>
      <xdr:row>4</xdr:row>
      <xdr:rowOff>435161</xdr:rowOff>
    </xdr:to>
    <xdr:pic>
      <xdr:nvPicPr>
        <xdr:cNvPr id="1026" name="Picture 2">
          <a:extLst>
            <a:ext uri="{FF2B5EF4-FFF2-40B4-BE49-F238E27FC236}">
              <a16:creationId xmlns:a16="http://schemas.microsoft.com/office/drawing/2014/main" id="{00000000-0008-0000-0100-00000204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8391525" y="0"/>
          <a:ext cx="2495550" cy="1343025"/>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O40"/>
  <sheetViews>
    <sheetView topLeftCell="B1" zoomScale="90" zoomScaleNormal="90" workbookViewId="0">
      <selection activeCell="M14" sqref="M14"/>
    </sheetView>
  </sheetViews>
  <sheetFormatPr defaultRowHeight="12.75" x14ac:dyDescent="0.2"/>
  <cols>
    <col min="2" max="2" width="27.140625" bestFit="1" customWidth="1"/>
    <col min="3" max="3" width="15.5703125" bestFit="1" customWidth="1"/>
    <col min="4" max="4" width="15.42578125" bestFit="1" customWidth="1"/>
    <col min="5" max="5" width="10.85546875" bestFit="1" customWidth="1"/>
    <col min="7" max="7" width="23" bestFit="1" customWidth="1"/>
    <col min="8" max="8" width="11" customWidth="1"/>
    <col min="10" max="10" width="10.85546875" bestFit="1" customWidth="1"/>
    <col min="12" max="12" width="23" bestFit="1" customWidth="1"/>
    <col min="13" max="13" width="10.5703125" bestFit="1" customWidth="1"/>
  </cols>
  <sheetData>
    <row r="1" spans="1:15" x14ac:dyDescent="0.2">
      <c r="A1" s="225" t="s">
        <v>66</v>
      </c>
      <c r="B1" s="225"/>
      <c r="C1" s="225"/>
      <c r="D1" s="225"/>
      <c r="E1" s="225"/>
    </row>
    <row r="2" spans="1:15" x14ac:dyDescent="0.2">
      <c r="A2" s="9" t="s">
        <v>67</v>
      </c>
      <c r="B2" s="9"/>
      <c r="C2" s="9"/>
      <c r="D2" s="9"/>
      <c r="E2" s="9"/>
      <c r="F2" s="9"/>
      <c r="G2" s="9"/>
      <c r="H2" s="9"/>
    </row>
    <row r="3" spans="1:15" ht="18.75" x14ac:dyDescent="0.25">
      <c r="A3" s="10" t="s">
        <v>68</v>
      </c>
      <c r="B3" s="9"/>
      <c r="C3" s="9"/>
      <c r="D3" s="9"/>
      <c r="E3" s="9"/>
      <c r="F3" s="9"/>
      <c r="G3" s="9"/>
      <c r="H3" s="9"/>
    </row>
    <row r="4" spans="1:15" x14ac:dyDescent="0.2">
      <c r="A4" s="9"/>
      <c r="B4" s="9"/>
      <c r="C4" s="9"/>
      <c r="D4" s="9"/>
      <c r="E4" s="9"/>
      <c r="F4" s="9"/>
      <c r="G4" s="9"/>
      <c r="H4" s="9"/>
    </row>
    <row r="5" spans="1:15" x14ac:dyDescent="0.2">
      <c r="A5" s="226" t="s">
        <v>69</v>
      </c>
      <c r="B5" s="226"/>
      <c r="C5" s="226"/>
      <c r="D5" s="226"/>
      <c r="E5" s="226"/>
      <c r="F5" s="226"/>
      <c r="G5" s="226"/>
      <c r="H5" s="226"/>
    </row>
    <row r="7" spans="1:15" x14ac:dyDescent="0.2">
      <c r="B7" s="225" t="s">
        <v>89</v>
      </c>
      <c r="C7" s="225"/>
      <c r="D7" s="225"/>
      <c r="E7" s="225"/>
      <c r="G7" s="225" t="s">
        <v>90</v>
      </c>
      <c r="H7" s="225"/>
      <c r="I7" s="225"/>
      <c r="J7" s="225"/>
      <c r="L7" s="225" t="s">
        <v>91</v>
      </c>
      <c r="M7" s="225"/>
      <c r="N7" s="225"/>
      <c r="O7" s="225"/>
    </row>
    <row r="8" spans="1:15" ht="13.5" thickBot="1" x14ac:dyDescent="0.25"/>
    <row r="9" spans="1:15" x14ac:dyDescent="0.2">
      <c r="B9" s="11" t="s">
        <v>70</v>
      </c>
      <c r="C9" s="12" t="s">
        <v>71</v>
      </c>
      <c r="D9" s="12"/>
      <c r="E9" s="13"/>
      <c r="F9" s="9"/>
      <c r="G9" s="11" t="s">
        <v>70</v>
      </c>
      <c r="H9" s="12" t="s">
        <v>71</v>
      </c>
      <c r="I9" s="12"/>
      <c r="J9" s="13"/>
      <c r="L9" s="11" t="s">
        <v>70</v>
      </c>
      <c r="M9" s="12" t="s">
        <v>71</v>
      </c>
      <c r="N9" s="12"/>
      <c r="O9" s="13"/>
    </row>
    <row r="10" spans="1:15" x14ac:dyDescent="0.2">
      <c r="B10" s="14"/>
      <c r="C10" s="15"/>
      <c r="D10" s="15"/>
      <c r="E10" s="16"/>
      <c r="F10" s="9"/>
      <c r="G10" s="14"/>
      <c r="H10" s="15"/>
      <c r="I10" s="15"/>
      <c r="J10" s="16"/>
      <c r="L10" s="14"/>
      <c r="M10" s="15"/>
      <c r="N10" s="15"/>
      <c r="O10" s="16"/>
    </row>
    <row r="11" spans="1:15" x14ac:dyDescent="0.2">
      <c r="B11" s="14" t="s">
        <v>72</v>
      </c>
      <c r="C11" s="17">
        <f>Affordability!C66</f>
        <v>0</v>
      </c>
      <c r="D11" s="15"/>
      <c r="E11" s="16"/>
      <c r="F11" s="9"/>
      <c r="G11" s="14" t="s">
        <v>72</v>
      </c>
      <c r="H11" s="17">
        <f>C11</f>
        <v>0</v>
      </c>
      <c r="I11" s="15"/>
      <c r="J11" s="16"/>
      <c r="L11" s="14" t="s">
        <v>72</v>
      </c>
      <c r="M11" s="17">
        <f>H11</f>
        <v>0</v>
      </c>
      <c r="N11" s="15"/>
      <c r="O11" s="16"/>
    </row>
    <row r="12" spans="1:15" x14ac:dyDescent="0.2">
      <c r="B12" s="14"/>
      <c r="C12" s="15"/>
      <c r="D12" s="15"/>
      <c r="E12" s="16"/>
      <c r="F12" s="9"/>
      <c r="G12" s="14"/>
      <c r="H12" s="15"/>
      <c r="I12" s="15"/>
      <c r="J12" s="16"/>
      <c r="L12" s="14"/>
      <c r="M12" s="15"/>
      <c r="N12" s="15"/>
      <c r="O12" s="16"/>
    </row>
    <row r="13" spans="1:15" x14ac:dyDescent="0.2">
      <c r="B13" s="14" t="s">
        <v>73</v>
      </c>
      <c r="C13" s="18">
        <f>Affordability!H66</f>
        <v>0</v>
      </c>
      <c r="D13" s="15" t="s">
        <v>74</v>
      </c>
      <c r="E13" s="16">
        <f>C13/12</f>
        <v>0</v>
      </c>
      <c r="F13" s="9"/>
      <c r="G13" s="14" t="s">
        <v>73</v>
      </c>
      <c r="H13" s="18">
        <v>0.05</v>
      </c>
      <c r="I13" s="15" t="s">
        <v>74</v>
      </c>
      <c r="J13" s="16">
        <f>H13/12</f>
        <v>4.1666666666666666E-3</v>
      </c>
      <c r="L13" s="14" t="s">
        <v>73</v>
      </c>
      <c r="M13" s="18">
        <v>0.08</v>
      </c>
      <c r="N13" s="15" t="s">
        <v>74</v>
      </c>
      <c r="O13" s="16">
        <f>M13/12</f>
        <v>6.6666666666666671E-3</v>
      </c>
    </row>
    <row r="14" spans="1:15" x14ac:dyDescent="0.2">
      <c r="B14" s="14"/>
      <c r="C14" s="15"/>
      <c r="D14" s="15"/>
      <c r="E14" s="16"/>
      <c r="F14" s="9"/>
      <c r="G14" s="14"/>
      <c r="H14" s="15"/>
      <c r="I14" s="15"/>
      <c r="J14" s="16"/>
      <c r="L14" s="14"/>
      <c r="M14" s="15"/>
      <c r="N14" s="15"/>
      <c r="O14" s="16"/>
    </row>
    <row r="15" spans="1:15" x14ac:dyDescent="0.2">
      <c r="B15" s="14" t="s">
        <v>75</v>
      </c>
      <c r="C15" s="17">
        <f>Affordability!F66</f>
        <v>0</v>
      </c>
      <c r="D15" s="15" t="s">
        <v>76</v>
      </c>
      <c r="E15" s="16">
        <f>C15*12+Affordability!G66</f>
        <v>0</v>
      </c>
      <c r="F15" s="9"/>
      <c r="G15" s="14" t="s">
        <v>75</v>
      </c>
      <c r="H15" s="17">
        <f>C15</f>
        <v>0</v>
      </c>
      <c r="I15" s="15" t="s">
        <v>76</v>
      </c>
      <c r="J15" s="16">
        <f>H15*12+Affordability!G66</f>
        <v>0</v>
      </c>
      <c r="L15" s="14" t="s">
        <v>75</v>
      </c>
      <c r="M15" s="17">
        <f>H15</f>
        <v>0</v>
      </c>
      <c r="N15" s="15" t="s">
        <v>76</v>
      </c>
      <c r="O15" s="16">
        <f>M15*12+Affordability!G66</f>
        <v>0</v>
      </c>
    </row>
    <row r="16" spans="1:15" x14ac:dyDescent="0.2">
      <c r="B16" s="14"/>
      <c r="C16" s="15"/>
      <c r="D16" s="15"/>
      <c r="E16" s="16"/>
      <c r="F16" s="9"/>
      <c r="G16" s="14"/>
      <c r="H16" s="15"/>
      <c r="I16" s="15"/>
      <c r="J16" s="16"/>
      <c r="L16" s="14"/>
      <c r="M16" s="15"/>
      <c r="N16" s="15"/>
      <c r="O16" s="16"/>
    </row>
    <row r="17" spans="2:15" ht="13.5" thickBot="1" x14ac:dyDescent="0.25">
      <c r="B17" s="19" t="s">
        <v>77</v>
      </c>
      <c r="C17" s="20"/>
      <c r="D17" s="20" t="s">
        <v>78</v>
      </c>
      <c r="E17" s="21" t="e">
        <f>C29</f>
        <v>#DIV/0!</v>
      </c>
      <c r="F17" s="9"/>
      <c r="G17" s="19" t="s">
        <v>77</v>
      </c>
      <c r="H17" s="20"/>
      <c r="I17" s="20" t="s">
        <v>78</v>
      </c>
      <c r="J17" s="21" t="e">
        <f>H29</f>
        <v>#DIV/0!</v>
      </c>
      <c r="L17" s="19" t="s">
        <v>77</v>
      </c>
      <c r="M17" s="20"/>
      <c r="N17" s="20" t="s">
        <v>78</v>
      </c>
      <c r="O17" s="21" t="e">
        <f>M29</f>
        <v>#DIV/0!</v>
      </c>
    </row>
    <row r="18" spans="2:15" x14ac:dyDescent="0.2">
      <c r="B18" s="9"/>
      <c r="C18" s="9"/>
      <c r="D18" s="9"/>
      <c r="E18" s="9"/>
      <c r="F18" s="9"/>
      <c r="G18" s="9"/>
      <c r="H18" s="9"/>
      <c r="I18" s="9"/>
      <c r="J18" s="9"/>
      <c r="L18" s="9"/>
      <c r="M18" s="9"/>
      <c r="N18" s="9"/>
      <c r="O18" s="9"/>
    </row>
    <row r="19" spans="2:15" x14ac:dyDescent="0.2">
      <c r="B19" s="9"/>
      <c r="C19" s="9"/>
      <c r="D19" s="9"/>
      <c r="E19" s="9"/>
      <c r="F19" s="9"/>
      <c r="G19" s="9"/>
      <c r="H19" s="9"/>
      <c r="I19" s="9"/>
      <c r="J19" s="9"/>
      <c r="L19" s="9"/>
      <c r="M19" s="9"/>
      <c r="N19" s="9"/>
      <c r="O19" s="9"/>
    </row>
    <row r="20" spans="2:15" x14ac:dyDescent="0.2">
      <c r="B20" s="9"/>
      <c r="C20" s="9"/>
      <c r="D20" s="9"/>
      <c r="E20" s="9"/>
      <c r="F20" s="9"/>
      <c r="G20" s="9"/>
      <c r="H20" s="9"/>
      <c r="I20" s="9"/>
      <c r="J20" s="9"/>
      <c r="L20" s="9"/>
      <c r="M20" s="9"/>
      <c r="N20" s="9"/>
      <c r="O20" s="9"/>
    </row>
    <row r="21" spans="2:15" x14ac:dyDescent="0.2">
      <c r="B21" s="9" t="s">
        <v>79</v>
      </c>
      <c r="C21" s="9">
        <f>1+E13</f>
        <v>1</v>
      </c>
      <c r="D21" s="9"/>
      <c r="E21" s="9"/>
      <c r="F21" s="9"/>
      <c r="G21" s="9" t="s">
        <v>79</v>
      </c>
      <c r="H21" s="9">
        <f>1+J13</f>
        <v>1.0041666666666667</v>
      </c>
      <c r="I21" s="9"/>
      <c r="J21" s="9"/>
      <c r="L21" s="9" t="s">
        <v>79</v>
      </c>
      <c r="M21" s="9">
        <f>1+O13</f>
        <v>1.0066666666666666</v>
      </c>
      <c r="N21" s="9"/>
      <c r="O21" s="9"/>
    </row>
    <row r="22" spans="2:15" x14ac:dyDescent="0.2">
      <c r="B22" s="9"/>
      <c r="C22" s="9"/>
      <c r="D22" s="9"/>
      <c r="E22" s="9"/>
      <c r="F22" s="9"/>
      <c r="G22" s="9"/>
      <c r="H22" s="9"/>
      <c r="I22" s="9"/>
      <c r="J22" s="9"/>
      <c r="L22" s="9"/>
      <c r="M22" s="9"/>
      <c r="N22" s="9"/>
      <c r="O22" s="9"/>
    </row>
    <row r="23" spans="2:15" x14ac:dyDescent="0.2">
      <c r="B23" s="9" t="s">
        <v>80</v>
      </c>
      <c r="C23" s="9">
        <f>C21^-E15</f>
        <v>1</v>
      </c>
      <c r="D23" s="9"/>
      <c r="E23" s="9"/>
      <c r="F23" s="9"/>
      <c r="G23" s="9" t="s">
        <v>80</v>
      </c>
      <c r="H23" s="9">
        <f>H21^-J15</f>
        <v>1</v>
      </c>
      <c r="I23" s="9"/>
      <c r="J23" s="9"/>
      <c r="L23" s="9" t="s">
        <v>80</v>
      </c>
      <c r="M23" s="9">
        <f>M21^-O15</f>
        <v>1</v>
      </c>
      <c r="N23" s="9"/>
      <c r="O23" s="9"/>
    </row>
    <row r="24" spans="2:15" x14ac:dyDescent="0.2">
      <c r="B24" s="9"/>
      <c r="C24" s="9"/>
      <c r="D24" s="9"/>
      <c r="E24" s="9"/>
      <c r="F24" s="9"/>
      <c r="G24" s="9"/>
      <c r="H24" s="9"/>
      <c r="I24" s="9"/>
      <c r="J24" s="9"/>
      <c r="L24" s="9"/>
      <c r="M24" s="9"/>
      <c r="N24" s="9"/>
      <c r="O24" s="9"/>
    </row>
    <row r="25" spans="2:15" x14ac:dyDescent="0.2">
      <c r="B25" s="9" t="s">
        <v>81</v>
      </c>
      <c r="C25" s="9">
        <f>1-C23</f>
        <v>0</v>
      </c>
      <c r="D25" s="9"/>
      <c r="E25" s="9"/>
      <c r="F25" s="9"/>
      <c r="G25" s="9" t="s">
        <v>81</v>
      </c>
      <c r="H25" s="9">
        <f>1-H23</f>
        <v>0</v>
      </c>
      <c r="I25" s="9"/>
      <c r="J25" s="9"/>
      <c r="L25" s="9" t="s">
        <v>81</v>
      </c>
      <c r="M25" s="9">
        <f>1-M23</f>
        <v>0</v>
      </c>
      <c r="N25" s="9"/>
      <c r="O25" s="9"/>
    </row>
    <row r="26" spans="2:15" x14ac:dyDescent="0.2">
      <c r="B26" s="9"/>
      <c r="C26" s="9"/>
      <c r="D26" s="9"/>
      <c r="E26" s="9"/>
      <c r="F26" s="9"/>
      <c r="G26" s="9"/>
      <c r="H26" s="9"/>
      <c r="I26" s="9"/>
      <c r="J26" s="9"/>
      <c r="L26" s="9"/>
      <c r="M26" s="9"/>
      <c r="N26" s="9"/>
      <c r="O26" s="9"/>
    </row>
    <row r="27" spans="2:15" x14ac:dyDescent="0.2">
      <c r="B27" s="9" t="s">
        <v>82</v>
      </c>
      <c r="C27" s="9">
        <f>C11*E13</f>
        <v>0</v>
      </c>
      <c r="D27" s="9"/>
      <c r="E27" s="9"/>
      <c r="F27" s="9"/>
      <c r="G27" s="9" t="s">
        <v>82</v>
      </c>
      <c r="H27" s="9">
        <f>H11*J13</f>
        <v>0</v>
      </c>
      <c r="I27" s="9"/>
      <c r="J27" s="9"/>
      <c r="L27" s="9" t="s">
        <v>82</v>
      </c>
      <c r="M27" s="9">
        <f>M11*O13</f>
        <v>0</v>
      </c>
      <c r="N27" s="9"/>
      <c r="O27" s="9"/>
    </row>
    <row r="28" spans="2:15" x14ac:dyDescent="0.2">
      <c r="B28" s="9"/>
      <c r="C28" s="9"/>
      <c r="D28" s="9"/>
      <c r="E28" s="9"/>
      <c r="F28" s="9"/>
      <c r="G28" s="9"/>
      <c r="H28" s="9"/>
      <c r="I28" s="9"/>
      <c r="J28" s="9"/>
      <c r="L28" s="9"/>
      <c r="M28" s="9"/>
      <c r="N28" s="9"/>
      <c r="O28" s="9"/>
    </row>
    <row r="29" spans="2:15" ht="15.75" x14ac:dyDescent="0.2">
      <c r="B29" s="9" t="s">
        <v>83</v>
      </c>
      <c r="C29" s="22" t="e">
        <f>C27/C25</f>
        <v>#DIV/0!</v>
      </c>
      <c r="D29" s="9"/>
      <c r="E29" s="9"/>
      <c r="F29" s="9"/>
      <c r="G29" s="9" t="s">
        <v>83</v>
      </c>
      <c r="H29" s="22" t="e">
        <f>H27/H25</f>
        <v>#DIV/0!</v>
      </c>
      <c r="I29" s="9"/>
      <c r="J29" s="9"/>
      <c r="L29" s="9" t="s">
        <v>83</v>
      </c>
      <c r="M29" s="22" t="e">
        <f>M27/M25</f>
        <v>#DIV/0!</v>
      </c>
      <c r="N29" s="9"/>
      <c r="O29" s="9"/>
    </row>
    <row r="30" spans="2:15" x14ac:dyDescent="0.2">
      <c r="B30" s="9"/>
      <c r="C30" s="9"/>
      <c r="D30" s="9"/>
      <c r="E30" s="9"/>
      <c r="F30" s="9"/>
      <c r="G30" s="9"/>
      <c r="H30" s="9"/>
      <c r="I30" s="9"/>
      <c r="J30" s="9"/>
      <c r="L30" s="9"/>
      <c r="M30" s="9"/>
      <c r="N30" s="9"/>
      <c r="O30" s="9"/>
    </row>
    <row r="31" spans="2:15" x14ac:dyDescent="0.2">
      <c r="B31" s="9"/>
      <c r="C31" s="9"/>
      <c r="D31" s="9"/>
      <c r="E31" s="9"/>
      <c r="F31" s="9"/>
      <c r="G31" s="9"/>
      <c r="H31" s="9"/>
      <c r="I31" s="9"/>
      <c r="J31" s="9"/>
      <c r="L31" s="9"/>
      <c r="M31" s="9"/>
      <c r="N31" s="9"/>
      <c r="O31" s="9"/>
    </row>
    <row r="32" spans="2:15" hidden="1" x14ac:dyDescent="0.2">
      <c r="B32" s="9" t="s">
        <v>84</v>
      </c>
      <c r="C32" s="23">
        <v>570.12</v>
      </c>
      <c r="D32" s="9"/>
      <c r="E32" s="9"/>
      <c r="F32" s="9"/>
      <c r="G32" s="9" t="s">
        <v>84</v>
      </c>
      <c r="H32" s="23">
        <v>570.12</v>
      </c>
      <c r="I32" s="9"/>
      <c r="J32" s="9"/>
      <c r="L32" s="9" t="s">
        <v>84</v>
      </c>
      <c r="M32" s="23">
        <v>570.12</v>
      </c>
      <c r="N32" s="9"/>
      <c r="O32" s="9"/>
    </row>
    <row r="33" spans="2:15" hidden="1" x14ac:dyDescent="0.2">
      <c r="B33" s="9"/>
      <c r="C33" s="9"/>
      <c r="D33" s="9"/>
      <c r="E33" s="9"/>
      <c r="F33" s="9"/>
      <c r="G33" s="9"/>
      <c r="H33" s="9"/>
      <c r="I33" s="9"/>
      <c r="J33" s="9"/>
      <c r="L33" s="9"/>
      <c r="M33" s="9"/>
      <c r="N33" s="9"/>
      <c r="O33" s="9"/>
    </row>
    <row r="34" spans="2:15" hidden="1" x14ac:dyDescent="0.2">
      <c r="B34" s="9" t="s">
        <v>85</v>
      </c>
      <c r="C34" s="24" t="e">
        <f>C29-C32</f>
        <v>#DIV/0!</v>
      </c>
      <c r="D34" s="9"/>
      <c r="E34" s="9"/>
      <c r="F34" s="9"/>
      <c r="G34" s="9" t="s">
        <v>85</v>
      </c>
      <c r="H34" s="24" t="e">
        <f>H29-H32</f>
        <v>#DIV/0!</v>
      </c>
      <c r="I34" s="9"/>
      <c r="J34" s="9"/>
      <c r="L34" s="9" t="s">
        <v>85</v>
      </c>
      <c r="M34" s="24" t="e">
        <f>M29-M32</f>
        <v>#DIV/0!</v>
      </c>
      <c r="N34" s="9"/>
      <c r="O34" s="9"/>
    </row>
    <row r="35" spans="2:15" hidden="1" x14ac:dyDescent="0.2">
      <c r="B35" s="9"/>
      <c r="C35" s="9"/>
      <c r="D35" s="9"/>
      <c r="E35" s="9"/>
      <c r="F35" s="9"/>
      <c r="G35" s="9"/>
      <c r="H35" s="9"/>
      <c r="I35" s="9"/>
      <c r="J35" s="9"/>
      <c r="L35" s="9"/>
      <c r="M35" s="9"/>
      <c r="N35" s="9"/>
      <c r="O35" s="9"/>
    </row>
    <row r="36" spans="2:15" hidden="1" x14ac:dyDescent="0.2">
      <c r="B36" s="9"/>
      <c r="C36" s="9"/>
      <c r="D36" s="9"/>
      <c r="E36" s="9"/>
      <c r="F36" s="9"/>
      <c r="G36" s="9"/>
      <c r="H36" s="9"/>
      <c r="I36" s="9"/>
      <c r="J36" s="9"/>
      <c r="L36" s="9"/>
      <c r="M36" s="9"/>
      <c r="N36" s="9"/>
      <c r="O36" s="9"/>
    </row>
    <row r="38" spans="2:15" x14ac:dyDescent="0.2">
      <c r="B38" s="25" t="s">
        <v>86</v>
      </c>
      <c r="G38" s="25" t="s">
        <v>86</v>
      </c>
      <c r="L38" s="25" t="s">
        <v>86</v>
      </c>
    </row>
    <row r="39" spans="2:15" x14ac:dyDescent="0.2">
      <c r="B39" s="26" t="s">
        <v>87</v>
      </c>
      <c r="G39" s="26" t="s">
        <v>87</v>
      </c>
      <c r="L39" s="26" t="s">
        <v>87</v>
      </c>
    </row>
    <row r="40" spans="2:15" x14ac:dyDescent="0.2">
      <c r="B40" s="27" t="s">
        <v>88</v>
      </c>
      <c r="G40" s="27" t="s">
        <v>88</v>
      </c>
      <c r="L40" s="27" t="s">
        <v>88</v>
      </c>
    </row>
  </sheetData>
  <mergeCells count="5">
    <mergeCell ref="L7:O7"/>
    <mergeCell ref="A1:E1"/>
    <mergeCell ref="A5:H5"/>
    <mergeCell ref="B7:E7"/>
    <mergeCell ref="G7:J7"/>
  </mergeCells>
  <phoneticPr fontId="17" type="noConversion"/>
  <pageMargins left="0.75" right="0.75" top="1" bottom="1" header="0.5" footer="0.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AE105"/>
  <sheetViews>
    <sheetView tabSelected="1" zoomScale="70" zoomScaleNormal="70" zoomScaleSheetLayoutView="85" workbookViewId="0">
      <selection activeCell="B14" sqref="B14"/>
    </sheetView>
  </sheetViews>
  <sheetFormatPr defaultRowHeight="12.75" x14ac:dyDescent="0.2"/>
  <cols>
    <col min="1" max="1" width="46.28515625" style="38" customWidth="1"/>
    <col min="2" max="2" width="23.42578125" style="38" customWidth="1"/>
    <col min="3" max="3" width="22.7109375" style="38" customWidth="1"/>
    <col min="4" max="5" width="17.85546875" style="38" hidden="1" customWidth="1"/>
    <col min="6" max="6" width="13.85546875" style="38" customWidth="1"/>
    <col min="7" max="7" width="13.85546875" style="38" hidden="1" customWidth="1"/>
    <col min="8" max="8" width="11.7109375" style="38" customWidth="1"/>
    <col min="9" max="9" width="4" style="38" customWidth="1"/>
    <col min="10" max="10" width="14" style="38" customWidth="1"/>
    <col min="11" max="11" width="4" style="38" customWidth="1"/>
    <col min="12" max="12" width="13.42578125" style="38" customWidth="1"/>
    <col min="13" max="13" width="4" style="38" customWidth="1"/>
    <col min="14" max="14" width="11" style="38" hidden="1" customWidth="1"/>
    <col min="15" max="15" width="14.42578125" style="38" customWidth="1"/>
    <col min="16" max="16" width="2.42578125" style="38" customWidth="1"/>
    <col min="17" max="18" width="9.140625" style="38"/>
    <col min="19" max="19" width="13.28515625" style="38" hidden="1" customWidth="1"/>
    <col min="20" max="22" width="9.140625" style="38"/>
    <col min="23" max="23" width="9.140625" style="38" customWidth="1"/>
    <col min="24" max="24" width="74.85546875" style="38" hidden="1" customWidth="1"/>
    <col min="25" max="25" width="9.140625" style="38" hidden="1" customWidth="1"/>
    <col min="26" max="26" width="9.28515625" style="38" hidden="1" customWidth="1"/>
    <col min="27" max="27" width="9.140625" style="38" customWidth="1"/>
    <col min="28" max="28" width="9.140625" style="183" customWidth="1"/>
    <col min="29" max="29" width="41.140625" style="183" hidden="1" customWidth="1"/>
    <col min="30" max="30" width="27.42578125" style="38" hidden="1" customWidth="1"/>
    <col min="31" max="31" width="9.140625" style="38" customWidth="1"/>
    <col min="32" max="32" width="20.7109375" style="38" customWidth="1"/>
    <col min="33" max="33" width="14.7109375" style="38" customWidth="1"/>
    <col min="34" max="34" width="9.140625" style="38" customWidth="1"/>
    <col min="35" max="16384" width="9.140625" style="38"/>
  </cols>
  <sheetData>
    <row r="1" spans="1:30" s="35" customFormat="1" ht="18" x14ac:dyDescent="0.25">
      <c r="A1" s="68" t="s">
        <v>0</v>
      </c>
      <c r="B1" s="69"/>
      <c r="C1" s="69"/>
      <c r="D1" s="34"/>
      <c r="E1" s="34"/>
      <c r="AB1" s="91"/>
      <c r="AC1" s="91"/>
    </row>
    <row r="2" spans="1:30" s="37" customFormat="1" ht="15.75" x14ac:dyDescent="0.25">
      <c r="A2" s="70" t="s">
        <v>97</v>
      </c>
      <c r="B2" s="36"/>
      <c r="C2" s="36"/>
      <c r="D2" s="36"/>
      <c r="E2" s="36"/>
      <c r="X2" s="92" t="s">
        <v>121</v>
      </c>
      <c r="Z2" s="93" t="s">
        <v>134</v>
      </c>
      <c r="AB2" s="182"/>
      <c r="AC2" s="182" t="s">
        <v>189</v>
      </c>
      <c r="AD2" s="37" t="s">
        <v>190</v>
      </c>
    </row>
    <row r="3" spans="1:30" s="37" customFormat="1" ht="18" x14ac:dyDescent="0.25">
      <c r="A3" s="34" t="s">
        <v>16</v>
      </c>
      <c r="B3" s="95"/>
      <c r="C3" s="95"/>
      <c r="D3" s="36"/>
      <c r="E3" s="36"/>
      <c r="F3" s="36"/>
      <c r="G3" s="36"/>
      <c r="H3" s="36"/>
      <c r="I3" s="36"/>
      <c r="J3" s="36"/>
      <c r="K3" s="36"/>
      <c r="L3" s="36"/>
      <c r="M3" s="36"/>
      <c r="N3" s="36"/>
      <c r="O3" s="36"/>
      <c r="X3" s="91" t="s">
        <v>124</v>
      </c>
      <c r="Z3" s="94">
        <v>1.3899999999999999E-2</v>
      </c>
      <c r="AB3" s="182"/>
      <c r="AC3" s="94">
        <f>VLOOKUP(Z3,'Mortgage Package '!$B$4:$B$51,1,FALSE)</f>
        <v>1.3899999999999999E-2</v>
      </c>
      <c r="AD3" s="94" t="e">
        <f>VLOOKUP(Z3,'Other Products'!$B$4:$B$21,1,FALSE)</f>
        <v>#N/A</v>
      </c>
    </row>
    <row r="4" spans="1:30" s="37" customFormat="1" ht="19.5" x14ac:dyDescent="0.3">
      <c r="A4" s="34" t="s">
        <v>98</v>
      </c>
      <c r="B4" s="95"/>
      <c r="C4" s="95"/>
      <c r="D4" s="36"/>
      <c r="E4" s="36"/>
      <c r="F4" s="36"/>
      <c r="G4" s="36"/>
      <c r="H4" s="36"/>
      <c r="I4" s="36"/>
      <c r="J4" s="36"/>
      <c r="K4" s="36"/>
      <c r="L4" s="36"/>
      <c r="M4" s="36"/>
      <c r="N4" s="36"/>
      <c r="O4" s="36"/>
      <c r="X4" s="91" t="s">
        <v>125</v>
      </c>
      <c r="Z4" s="178">
        <v>1.49E-2</v>
      </c>
      <c r="AB4" s="182"/>
      <c r="AC4" s="94">
        <f>VLOOKUP(Z4,'Mortgage Package '!$B$4:$B$51,1,FALSE)</f>
        <v>1.49E-2</v>
      </c>
      <c r="AD4" s="94" t="e">
        <f>VLOOKUP(Z4,'Other Products'!$B$4:$B$21,1,FALSE)</f>
        <v>#N/A</v>
      </c>
    </row>
    <row r="5" spans="1:30" s="37" customFormat="1" ht="36" customHeight="1" x14ac:dyDescent="0.3">
      <c r="A5" s="34" t="s">
        <v>122</v>
      </c>
      <c r="B5" s="227"/>
      <c r="C5" s="227"/>
      <c r="D5" s="36"/>
      <c r="E5" s="36"/>
      <c r="F5" s="36"/>
      <c r="G5" s="36"/>
      <c r="H5" s="36"/>
      <c r="I5" s="36"/>
      <c r="J5" s="36"/>
      <c r="K5" s="36"/>
      <c r="L5" s="36"/>
      <c r="M5" s="36"/>
      <c r="N5" s="36"/>
      <c r="O5" s="36"/>
      <c r="X5" s="91" t="s">
        <v>126</v>
      </c>
      <c r="Z5" s="178">
        <v>1.5900000000000001E-2</v>
      </c>
      <c r="AB5" s="182"/>
      <c r="AC5" s="94">
        <f>VLOOKUP(Z5,'Mortgage Package '!$B$4:$B$51,1,FALSE)</f>
        <v>1.5900000000000001E-2</v>
      </c>
      <c r="AD5" s="94" t="e">
        <f>VLOOKUP(Z5,'Other Products'!$B$4:$B$21,1,FALSE)</f>
        <v>#N/A</v>
      </c>
    </row>
    <row r="6" spans="1:30" s="37" customFormat="1" ht="19.5" x14ac:dyDescent="0.3">
      <c r="A6" s="36"/>
      <c r="B6" s="36"/>
      <c r="C6" s="36"/>
      <c r="D6" s="36"/>
      <c r="E6" s="36"/>
      <c r="F6" s="36"/>
      <c r="G6" s="36"/>
      <c r="H6" s="36"/>
      <c r="I6" s="36"/>
      <c r="J6" s="36"/>
      <c r="K6" s="36"/>
      <c r="L6" s="36"/>
      <c r="M6" s="36"/>
      <c r="N6" s="36"/>
      <c r="O6" s="36"/>
      <c r="X6" s="91" t="s">
        <v>127</v>
      </c>
      <c r="Z6" s="178">
        <v>1.6400000000000001E-2</v>
      </c>
      <c r="AB6" s="182"/>
      <c r="AC6" s="94">
        <f>VLOOKUP(Z6,'Mortgage Package '!$B$4:$B$51,1,FALSE)</f>
        <v>1.6400000000000001E-2</v>
      </c>
      <c r="AD6" s="94" t="e">
        <f>VLOOKUP(Z6,'Other Products'!$B$4:$B$21,1,FALSE)</f>
        <v>#N/A</v>
      </c>
    </row>
    <row r="7" spans="1:30" ht="19.5" x14ac:dyDescent="0.3">
      <c r="A7" s="38" t="s">
        <v>110</v>
      </c>
      <c r="X7" s="91" t="s">
        <v>128</v>
      </c>
      <c r="Z7" s="178">
        <v>1.7399999999999999E-2</v>
      </c>
      <c r="AA7" s="37"/>
      <c r="AB7" s="182"/>
      <c r="AC7" s="94">
        <f>VLOOKUP(Z7,'Mortgage Package '!$B$4:$B$51,1,FALSE)</f>
        <v>1.7399999999999999E-2</v>
      </c>
      <c r="AD7" s="94" t="e">
        <f>VLOOKUP(Z7,'Other Products'!$B$4:$B$21,1,FALSE)</f>
        <v>#N/A</v>
      </c>
    </row>
    <row r="8" spans="1:30" s="40" customFormat="1" ht="19.5" x14ac:dyDescent="0.3">
      <c r="A8" s="39" t="s">
        <v>111</v>
      </c>
      <c r="B8" s="39"/>
      <c r="C8" s="39"/>
      <c r="X8" s="91" t="s">
        <v>129</v>
      </c>
      <c r="Z8" s="178">
        <v>1.84E-2</v>
      </c>
      <c r="AA8" s="38"/>
      <c r="AB8" s="182"/>
      <c r="AC8" s="94">
        <f>VLOOKUP(Z8,'Mortgage Package '!$B$4:$B$51,1,FALSE)</f>
        <v>1.84E-2</v>
      </c>
      <c r="AD8" s="94" t="e">
        <f>VLOOKUP(Z8,'Other Products'!$B$4:$B$21,1,FALSE)</f>
        <v>#N/A</v>
      </c>
    </row>
    <row r="9" spans="1:30" ht="19.5" x14ac:dyDescent="0.3">
      <c r="A9" s="38" t="s">
        <v>112</v>
      </c>
      <c r="X9" s="91" t="s">
        <v>130</v>
      </c>
      <c r="Z9" s="178">
        <v>1.9400000000000001E-2</v>
      </c>
      <c r="AA9" s="40"/>
      <c r="AB9" s="182"/>
      <c r="AC9" s="94">
        <f>VLOOKUP(Z9,'Mortgage Package '!$B$4:$B$51,1,FALSE)</f>
        <v>1.9400000000000001E-2</v>
      </c>
      <c r="AD9" s="94" t="e">
        <f>VLOOKUP(Z9,'Other Products'!$B$4:$B$21,1,FALSE)</f>
        <v>#N/A</v>
      </c>
    </row>
    <row r="10" spans="1:30" s="35" customFormat="1" ht="25.5" x14ac:dyDescent="0.3">
      <c r="A10" s="41" t="s">
        <v>1</v>
      </c>
      <c r="B10" s="42" t="s">
        <v>17</v>
      </c>
      <c r="C10" s="42" t="s">
        <v>18</v>
      </c>
      <c r="D10" s="42" t="s">
        <v>17</v>
      </c>
      <c r="E10" s="42" t="s">
        <v>18</v>
      </c>
      <c r="F10" s="43" t="s">
        <v>104</v>
      </c>
      <c r="G10" s="43"/>
      <c r="H10" s="43"/>
      <c r="I10" s="44"/>
      <c r="J10" s="43" t="str">
        <f>F10</f>
        <v>Combined Net Monthly</v>
      </c>
      <c r="K10" s="44"/>
      <c r="L10" s="43" t="str">
        <f>J10</f>
        <v>Combined Net Monthly</v>
      </c>
      <c r="M10" s="44"/>
      <c r="N10" s="44"/>
      <c r="O10" s="43" t="str">
        <f>L10</f>
        <v>Combined Net Monthly</v>
      </c>
      <c r="X10" s="91" t="s">
        <v>131</v>
      </c>
      <c r="Z10" s="178">
        <v>1.9900000000000001E-2</v>
      </c>
      <c r="AA10" s="38"/>
      <c r="AB10" s="182"/>
      <c r="AC10" s="94">
        <f>VLOOKUP(Z10,'Mortgage Package '!$B$4:$B$51,1,FALSE)</f>
        <v>1.9900000000000001E-2</v>
      </c>
      <c r="AD10" s="94">
        <f>VLOOKUP(Z10,'Other Products'!$B$4:$B$21,1,FALSE)</f>
        <v>1.9900000000000001E-2</v>
      </c>
    </row>
    <row r="11" spans="1:30" s="45" customFormat="1" ht="19.5" x14ac:dyDescent="0.3">
      <c r="D11" s="46" t="s">
        <v>3</v>
      </c>
      <c r="E11" s="46"/>
      <c r="F11" s="47" t="s">
        <v>3</v>
      </c>
      <c r="G11" s="47"/>
      <c r="H11" s="47"/>
      <c r="I11" s="37"/>
      <c r="J11" s="47" t="s">
        <v>3</v>
      </c>
      <c r="K11" s="37"/>
      <c r="L11" s="47" t="s">
        <v>3</v>
      </c>
      <c r="M11" s="37"/>
      <c r="N11" s="37"/>
      <c r="O11" s="47" t="s">
        <v>3</v>
      </c>
      <c r="X11" s="91" t="s">
        <v>132</v>
      </c>
      <c r="Z11" s="178">
        <v>2.0400000000000001E-2</v>
      </c>
      <c r="AA11" s="35"/>
      <c r="AB11" s="182"/>
      <c r="AC11" s="94">
        <f>VLOOKUP(Z11,'Mortgage Package '!$B$4:$B$51,1,FALSE)</f>
        <v>2.0400000000000001E-2</v>
      </c>
      <c r="AD11" s="94" t="e">
        <f>VLOOKUP(Z11,'Other Products'!$B$4:$B$21,1,FALSE)</f>
        <v>#N/A</v>
      </c>
    </row>
    <row r="12" spans="1:30" s="45" customFormat="1" ht="19.5" x14ac:dyDescent="0.3">
      <c r="D12" s="46"/>
      <c r="E12" s="46"/>
      <c r="F12" s="47"/>
      <c r="G12" s="47"/>
      <c r="H12" s="47"/>
      <c r="I12" s="37"/>
      <c r="J12" s="47"/>
      <c r="K12" s="37"/>
      <c r="L12" s="47"/>
      <c r="M12" s="37"/>
      <c r="N12" s="37"/>
      <c r="O12" s="47"/>
      <c r="X12" s="91" t="s">
        <v>133</v>
      </c>
      <c r="Z12" s="178">
        <v>2.1000000000000001E-2</v>
      </c>
      <c r="AA12" s="35"/>
      <c r="AB12" s="182"/>
      <c r="AC12" s="94">
        <f>VLOOKUP(Z12,'Mortgage Package '!$B$4:$B$51,1,FALSE)</f>
        <v>2.1000000000000001E-2</v>
      </c>
      <c r="AD12" s="94" t="e">
        <f>VLOOKUP(Z12,'Other Products'!$B$4:$B$21,1,FALSE)</f>
        <v>#N/A</v>
      </c>
    </row>
    <row r="13" spans="1:30" s="45" customFormat="1" ht="19.5" x14ac:dyDescent="0.3">
      <c r="D13" s="46"/>
      <c r="E13" s="46"/>
      <c r="F13" s="47"/>
      <c r="G13" s="47"/>
      <c r="H13" s="47"/>
      <c r="I13" s="37"/>
      <c r="J13" s="47"/>
      <c r="K13" s="37"/>
      <c r="L13" s="47"/>
      <c r="M13" s="37"/>
      <c r="N13" s="37"/>
      <c r="O13" s="47"/>
      <c r="X13" s="91" t="s">
        <v>179</v>
      </c>
      <c r="Z13" s="178">
        <v>2.1399999999999999E-2</v>
      </c>
      <c r="AB13" s="182"/>
      <c r="AC13" s="94">
        <f>VLOOKUP(Z13,'Mortgage Package '!$B$4:$B$51,1,FALSE)</f>
        <v>2.1399999999999999E-2</v>
      </c>
      <c r="AD13" s="94" t="e">
        <f>VLOOKUP(Z13,'Other Products'!$B$4:$B$21,1,FALSE)</f>
        <v>#N/A</v>
      </c>
    </row>
    <row r="14" spans="1:30" s="45" customFormat="1" ht="19.5" x14ac:dyDescent="0.3">
      <c r="A14" s="45" t="s">
        <v>2</v>
      </c>
      <c r="B14" s="71"/>
      <c r="C14" s="71"/>
      <c r="D14" s="31">
        <f>B14</f>
        <v>0</v>
      </c>
      <c r="E14" s="31">
        <f>C14</f>
        <v>0</v>
      </c>
      <c r="F14" s="31"/>
      <c r="G14" s="31"/>
      <c r="H14" s="31"/>
      <c r="I14" s="31"/>
      <c r="J14" s="31"/>
      <c r="K14" s="31"/>
      <c r="L14" s="31"/>
      <c r="M14" s="31"/>
      <c r="N14" s="31"/>
      <c r="O14" s="31"/>
      <c r="X14" s="91" t="s">
        <v>186</v>
      </c>
      <c r="Z14" s="178">
        <v>2.1499999999999998E-2</v>
      </c>
      <c r="AB14" s="182"/>
      <c r="AC14" s="94">
        <f>VLOOKUP(Z14,'Mortgage Package '!$B$4:$B$51,1,FALSE)</f>
        <v>2.1499999999999998E-2</v>
      </c>
      <c r="AD14" s="94" t="e">
        <f>VLOOKUP(Z14,'Other Products'!$B$4:$B$21,1,FALSE)</f>
        <v>#N/A</v>
      </c>
    </row>
    <row r="15" spans="1:30" s="45" customFormat="1" ht="19.5" x14ac:dyDescent="0.3">
      <c r="A15" s="45" t="s">
        <v>120</v>
      </c>
      <c r="B15" s="71"/>
      <c r="C15" s="71"/>
      <c r="D15" s="31">
        <f>B15</f>
        <v>0</v>
      </c>
      <c r="E15" s="31">
        <f>C15</f>
        <v>0</v>
      </c>
      <c r="F15" s="31"/>
      <c r="G15" s="31"/>
      <c r="H15" s="31"/>
      <c r="I15" s="31"/>
      <c r="J15" s="31"/>
      <c r="K15" s="31"/>
      <c r="L15" s="31"/>
      <c r="M15" s="31"/>
      <c r="N15" s="31"/>
      <c r="O15" s="31"/>
      <c r="X15" s="37" t="s">
        <v>250</v>
      </c>
      <c r="Z15" s="178">
        <v>2.1899999999999999E-2</v>
      </c>
      <c r="AB15" s="182"/>
      <c r="AC15" s="94">
        <f>VLOOKUP(Z15,'Mortgage Package '!$B$4:$B$51,1,FALSE)</f>
        <v>2.1899999999999999E-2</v>
      </c>
      <c r="AD15" s="94" t="e">
        <f>VLOOKUP(Z15,'Other Products'!$B$4:$B$21,1,FALSE)</f>
        <v>#N/A</v>
      </c>
    </row>
    <row r="16" spans="1:30" s="45" customFormat="1" ht="19.5" x14ac:dyDescent="0.3">
      <c r="A16" s="45" t="s">
        <v>62</v>
      </c>
      <c r="B16" s="71"/>
      <c r="C16" s="71"/>
      <c r="D16" s="31">
        <f t="shared" ref="D16:E18" si="0">B16*0.5</f>
        <v>0</v>
      </c>
      <c r="E16" s="31">
        <f t="shared" si="0"/>
        <v>0</v>
      </c>
      <c r="F16" s="31"/>
      <c r="G16" s="31"/>
      <c r="H16" s="31"/>
      <c r="I16" s="31"/>
      <c r="J16" s="31"/>
      <c r="K16" s="31"/>
      <c r="L16" s="31"/>
      <c r="M16" s="31"/>
      <c r="N16" s="31"/>
      <c r="O16" s="31"/>
      <c r="X16" s="37" t="s">
        <v>251</v>
      </c>
      <c r="Z16" s="178">
        <v>2.29E-2</v>
      </c>
      <c r="AB16" s="182"/>
      <c r="AC16" s="94">
        <f>VLOOKUP(Z16,'Mortgage Package '!$B$4:$B$51,1,FALSE)</f>
        <v>2.29E-2</v>
      </c>
      <c r="AD16" s="94" t="e">
        <f>VLOOKUP(Z16,'Other Products'!$B$4:$B$21,1,FALSE)</f>
        <v>#N/A</v>
      </c>
    </row>
    <row r="17" spans="1:31" s="45" customFormat="1" ht="19.5" x14ac:dyDescent="0.3">
      <c r="A17" s="45" t="s">
        <v>63</v>
      </c>
      <c r="B17" s="71"/>
      <c r="C17" s="71"/>
      <c r="D17" s="31">
        <f t="shared" si="0"/>
        <v>0</v>
      </c>
      <c r="E17" s="31">
        <f t="shared" si="0"/>
        <v>0</v>
      </c>
      <c r="F17" s="31"/>
      <c r="G17" s="31"/>
      <c r="H17" s="31"/>
      <c r="I17" s="31"/>
      <c r="J17" s="31"/>
      <c r="K17" s="31"/>
      <c r="L17" s="31"/>
      <c r="M17" s="31"/>
      <c r="N17" s="31"/>
      <c r="O17" s="31"/>
      <c r="X17" s="37" t="s">
        <v>252</v>
      </c>
      <c r="Z17" s="178">
        <v>2.3E-2</v>
      </c>
      <c r="AB17" s="182"/>
      <c r="AC17" s="94">
        <f>VLOOKUP(Z17,'Mortgage Package '!$B$4:$B$51,1,FALSE)</f>
        <v>2.3E-2</v>
      </c>
      <c r="AD17" s="94" t="e">
        <f>VLOOKUP(Z17,'Other Products'!$B$4:$B$21,1,FALSE)</f>
        <v>#N/A</v>
      </c>
    </row>
    <row r="18" spans="1:31" s="45" customFormat="1" ht="19.5" x14ac:dyDescent="0.3">
      <c r="A18" s="45" t="s">
        <v>4</v>
      </c>
      <c r="B18" s="71"/>
      <c r="C18" s="71"/>
      <c r="D18" s="31">
        <f t="shared" si="0"/>
        <v>0</v>
      </c>
      <c r="E18" s="31">
        <f t="shared" si="0"/>
        <v>0</v>
      </c>
      <c r="F18" s="31"/>
      <c r="G18" s="31"/>
      <c r="H18" s="31"/>
      <c r="I18" s="31"/>
      <c r="J18" s="31"/>
      <c r="K18" s="31"/>
      <c r="L18" s="31"/>
      <c r="M18" s="31"/>
      <c r="N18" s="31"/>
      <c r="O18" s="31"/>
      <c r="X18" s="37" t="s">
        <v>253</v>
      </c>
      <c r="Z18" s="178">
        <v>2.3400000000000001E-2</v>
      </c>
      <c r="AB18" s="182"/>
      <c r="AC18" s="94">
        <f>VLOOKUP(Z18,'Mortgage Package '!$B$4:$B$51,1,FALSE)</f>
        <v>2.3400000000000001E-2</v>
      </c>
      <c r="AD18" s="94" t="e">
        <f>VLOOKUP(Z18,'Other Products'!$B$4:$B$21,1,FALSE)</f>
        <v>#N/A</v>
      </c>
    </row>
    <row r="19" spans="1:31" s="45" customFormat="1" ht="19.5" x14ac:dyDescent="0.3">
      <c r="B19" s="31"/>
      <c r="C19" s="31"/>
      <c r="D19" s="31"/>
      <c r="E19" s="31"/>
      <c r="F19" s="31"/>
      <c r="G19" s="31"/>
      <c r="H19" s="31"/>
      <c r="I19" s="31"/>
      <c r="J19" s="31"/>
      <c r="K19" s="31"/>
      <c r="L19" s="31"/>
      <c r="M19" s="31"/>
      <c r="N19" s="31"/>
      <c r="O19" s="31"/>
      <c r="X19" s="37" t="s">
        <v>254</v>
      </c>
      <c r="Z19" s="178">
        <v>2.3900000000000001E-2</v>
      </c>
      <c r="AB19" s="182"/>
      <c r="AC19" s="94">
        <f>VLOOKUP(Z19,'Mortgage Package '!$B$4:$B$51,1,FALSE)</f>
        <v>2.3900000000000001E-2</v>
      </c>
      <c r="AD19" s="94" t="e">
        <f>VLOOKUP(Z19,'Other Products'!$B$4:$B$21,1,FALSE)</f>
        <v>#N/A</v>
      </c>
    </row>
    <row r="20" spans="1:31" s="45" customFormat="1" ht="19.5" x14ac:dyDescent="0.3">
      <c r="A20" s="45" t="s">
        <v>5</v>
      </c>
      <c r="B20" s="30">
        <f>SUM(B14:B19)</f>
        <v>0</v>
      </c>
      <c r="C20" s="30">
        <f>SUM(C14:C19)</f>
        <v>0</v>
      </c>
      <c r="D20" s="30">
        <f>SUM(D14:D19)</f>
        <v>0</v>
      </c>
      <c r="E20" s="30">
        <f>SUM(E14:E18)</f>
        <v>0</v>
      </c>
      <c r="F20" s="30">
        <f>'Net (1) workings'!C21+'Net (2) workings'!C21</f>
        <v>0</v>
      </c>
      <c r="G20" s="32"/>
      <c r="H20" s="32"/>
      <c r="I20" s="31"/>
      <c r="J20" s="30">
        <f>F20</f>
        <v>0</v>
      </c>
      <c r="K20" s="31"/>
      <c r="L20" s="30">
        <f>J20</f>
        <v>0</v>
      </c>
      <c r="M20" s="31"/>
      <c r="N20" s="31">
        <v>0</v>
      </c>
      <c r="O20" s="30">
        <f>L20</f>
        <v>0</v>
      </c>
      <c r="X20" s="37" t="s">
        <v>255</v>
      </c>
      <c r="Z20" s="178">
        <v>2.4400000000000002E-2</v>
      </c>
      <c r="AB20" s="182"/>
      <c r="AC20" s="94">
        <f>VLOOKUP(Z20,'Mortgage Package '!$B$4:$B$51,1,FALSE)</f>
        <v>2.4400000000000002E-2</v>
      </c>
      <c r="AD20" s="94" t="e">
        <f>VLOOKUP(Z20,'Other Products'!$B$4:$B$21,1,FALSE)</f>
        <v>#N/A</v>
      </c>
    </row>
    <row r="21" spans="1:31" s="45" customFormat="1" ht="19.5" x14ac:dyDescent="0.3">
      <c r="B21" s="32"/>
      <c r="C21" s="32"/>
      <c r="D21" s="32"/>
      <c r="E21" s="32"/>
      <c r="F21" s="32"/>
      <c r="G21" s="32"/>
      <c r="H21" s="32"/>
      <c r="I21" s="31"/>
      <c r="J21" s="32"/>
      <c r="K21" s="31"/>
      <c r="L21" s="32"/>
      <c r="M21" s="31"/>
      <c r="N21" s="31" t="e">
        <f>'Income Multiple Calc'!E24</f>
        <v>#DIV/0!</v>
      </c>
      <c r="O21" s="32"/>
      <c r="X21" s="37" t="s">
        <v>256</v>
      </c>
      <c r="Z21" s="178">
        <v>2.4500000000000001E-2</v>
      </c>
      <c r="AB21" s="182"/>
      <c r="AC21" s="94">
        <f>VLOOKUP(Z21,'Mortgage Package '!$B$4:$B$51,1,FALSE)</f>
        <v>2.4500000000000001E-2</v>
      </c>
      <c r="AD21" s="94" t="e">
        <f>VLOOKUP(Z21,'Other Products'!$B$4:$B$21,1,FALSE)</f>
        <v>#N/A</v>
      </c>
    </row>
    <row r="22" spans="1:31" s="45" customFormat="1" ht="15" customHeight="1" x14ac:dyDescent="0.3">
      <c r="A22" s="45" t="s">
        <v>65</v>
      </c>
      <c r="B22" s="30">
        <f>'Net (1) workings'!B21</f>
        <v>0</v>
      </c>
      <c r="C22" s="30">
        <f>'Net (2) workings'!B21</f>
        <v>0</v>
      </c>
      <c r="D22" s="30"/>
      <c r="E22" s="30"/>
      <c r="F22" s="32"/>
      <c r="G22" s="32"/>
      <c r="H22" s="31"/>
      <c r="I22" s="31"/>
      <c r="J22" s="31"/>
      <c r="K22" s="31"/>
      <c r="L22" s="31"/>
      <c r="M22" s="31"/>
      <c r="N22" s="31"/>
      <c r="O22" s="31"/>
      <c r="Z22" s="178">
        <v>2.4899999999999999E-2</v>
      </c>
      <c r="AB22" s="182"/>
      <c r="AC22" s="94">
        <f>VLOOKUP(Z22,'Mortgage Package '!$B$4:$B$51,1,FALSE)</f>
        <v>2.4899999999999999E-2</v>
      </c>
      <c r="AD22" s="94" t="e">
        <f>VLOOKUP(Z22,'Other Products'!$B$4:$B$21,1,FALSE)</f>
        <v>#N/A</v>
      </c>
    </row>
    <row r="23" spans="1:31" s="45" customFormat="1" ht="15" customHeight="1" x14ac:dyDescent="0.3">
      <c r="B23" s="31"/>
      <c r="C23" s="31"/>
      <c r="D23" s="31"/>
      <c r="E23" s="31"/>
      <c r="F23" s="31"/>
      <c r="G23" s="31"/>
      <c r="H23" s="31"/>
      <c r="I23" s="31"/>
      <c r="J23" s="31"/>
      <c r="K23" s="31"/>
      <c r="L23" s="31"/>
      <c r="M23" s="31"/>
      <c r="N23" s="31"/>
      <c r="O23" s="31"/>
      <c r="Z23" s="178">
        <v>2.5399999999999999E-2</v>
      </c>
      <c r="AB23" s="182"/>
      <c r="AC23" s="94">
        <f>VLOOKUP(Z23,'Mortgage Package '!$B$4:$B$51,1,FALSE)</f>
        <v>2.5399999999999999E-2</v>
      </c>
      <c r="AD23" s="94" t="e">
        <f>VLOOKUP(Z23,'Other Products'!$B$4:$B$21,1,FALSE)</f>
        <v>#N/A</v>
      </c>
    </row>
    <row r="24" spans="1:31" s="45" customFormat="1" ht="19.5" x14ac:dyDescent="0.3">
      <c r="B24" s="31"/>
      <c r="C24" s="31"/>
      <c r="D24" s="31"/>
      <c r="E24" s="31"/>
      <c r="F24" s="31"/>
      <c r="G24" s="31"/>
      <c r="H24" s="31"/>
      <c r="I24" s="31"/>
      <c r="J24" s="31"/>
      <c r="K24" s="31"/>
      <c r="L24" s="31"/>
      <c r="M24" s="31"/>
      <c r="N24" s="31"/>
      <c r="O24" s="31"/>
      <c r="Z24" s="178">
        <v>2.5899999999999999E-2</v>
      </c>
      <c r="AB24" s="182"/>
      <c r="AC24" s="94">
        <f>VLOOKUP(Z24,'Mortgage Package '!$B$4:$B$51,1,FALSE)</f>
        <v>2.5899999999999999E-2</v>
      </c>
      <c r="AD24" s="94" t="e">
        <f>VLOOKUP(Z24,'Other Products'!$B$4:$B$21,1,FALSE)</f>
        <v>#N/A</v>
      </c>
    </row>
    <row r="25" spans="1:31" s="45" customFormat="1" ht="19.5" x14ac:dyDescent="0.3">
      <c r="B25" s="31"/>
      <c r="C25" s="31"/>
      <c r="D25" s="31"/>
      <c r="E25" s="31"/>
      <c r="F25" s="31"/>
      <c r="G25" s="31"/>
      <c r="H25" s="31"/>
      <c r="I25" s="31"/>
      <c r="J25" s="31"/>
      <c r="K25" s="31"/>
      <c r="L25" s="31"/>
      <c r="M25" s="31"/>
      <c r="N25" s="31"/>
      <c r="O25" s="31"/>
      <c r="Z25" s="178">
        <v>2.64E-2</v>
      </c>
      <c r="AB25" s="182"/>
      <c r="AC25" s="94">
        <f>VLOOKUP(Z25,'Mortgage Package '!$B$4:$B$51,1,FALSE)</f>
        <v>2.64E-2</v>
      </c>
      <c r="AD25" s="94" t="e">
        <f>VLOOKUP(Z25,'Other Products'!$B$4:$B$21,1,FALSE)</f>
        <v>#N/A</v>
      </c>
    </row>
    <row r="26" spans="1:31" s="45" customFormat="1" ht="19.5" x14ac:dyDescent="0.3">
      <c r="B26" s="31"/>
      <c r="C26" s="31"/>
      <c r="D26" s="31"/>
      <c r="E26" s="31"/>
      <c r="F26" s="31"/>
      <c r="G26" s="31"/>
      <c r="H26" s="31"/>
      <c r="I26" s="31"/>
      <c r="J26" s="31"/>
      <c r="K26" s="31"/>
      <c r="L26" s="31"/>
      <c r="M26" s="31"/>
      <c r="N26" s="31"/>
      <c r="O26" s="31"/>
      <c r="X26" s="51"/>
      <c r="Z26" s="178">
        <v>2.69E-2</v>
      </c>
      <c r="AA26" s="51"/>
      <c r="AB26" s="182"/>
      <c r="AC26" s="94">
        <f>VLOOKUP(Z26,'Mortgage Package '!$B$4:$B$51,1,FALSE)</f>
        <v>2.69E-2</v>
      </c>
      <c r="AD26" s="94" t="e">
        <f>VLOOKUP(Z26,'Other Products'!$B$4:$B$21,1,FALSE)</f>
        <v>#N/A</v>
      </c>
    </row>
    <row r="27" spans="1:31" s="45" customFormat="1" ht="19.5" x14ac:dyDescent="0.3">
      <c r="B27" s="31"/>
      <c r="C27" s="31"/>
      <c r="D27" s="31"/>
      <c r="E27" s="31"/>
      <c r="F27" s="31"/>
      <c r="G27" s="31"/>
      <c r="H27" s="31"/>
      <c r="I27" s="31"/>
      <c r="J27" s="31"/>
      <c r="K27" s="31"/>
      <c r="L27" s="31"/>
      <c r="M27" s="31"/>
      <c r="N27" s="31"/>
      <c r="O27" s="31"/>
      <c r="Z27" s="178">
        <v>2.7400000000000001E-2</v>
      </c>
      <c r="AB27" s="182"/>
      <c r="AC27" s="94">
        <f>VLOOKUP(Z27,'Mortgage Package '!$B$4:$B$51,1,FALSE)</f>
        <v>2.7400000000000001E-2</v>
      </c>
      <c r="AD27" s="94" t="e">
        <f>VLOOKUP(Z27,'Other Products'!$B$4:$B$21,1,FALSE)</f>
        <v>#N/A</v>
      </c>
    </row>
    <row r="28" spans="1:31" s="51" customFormat="1" ht="19.5" x14ac:dyDescent="0.3">
      <c r="A28" s="41" t="s">
        <v>6</v>
      </c>
      <c r="B28" s="48"/>
      <c r="C28" s="48"/>
      <c r="D28" s="48"/>
      <c r="E28" s="48"/>
      <c r="F28" s="49" t="s">
        <v>15</v>
      </c>
      <c r="G28" s="49"/>
      <c r="H28" s="49"/>
      <c r="I28" s="50"/>
      <c r="J28" s="50"/>
      <c r="K28" s="50"/>
      <c r="L28" s="50"/>
      <c r="M28" s="50"/>
      <c r="N28" s="50"/>
      <c r="O28" s="50"/>
      <c r="X28" s="45"/>
      <c r="Z28" s="178">
        <v>2.7900000000000001E-2</v>
      </c>
      <c r="AA28" s="45"/>
      <c r="AB28" s="182"/>
      <c r="AC28" s="94">
        <f>VLOOKUP(Z28,'Mortgage Package '!$B$4:$B$51,1,FALSE)</f>
        <v>2.7900000000000001E-2</v>
      </c>
      <c r="AD28" s="94">
        <f>VLOOKUP(Z28,'Other Products'!$B$4:$B$21,1,FALSE)</f>
        <v>2.7900000000000001E-2</v>
      </c>
      <c r="AE28" s="45"/>
    </row>
    <row r="29" spans="1:31" s="45" customFormat="1" ht="19.5" x14ac:dyDescent="0.3">
      <c r="B29" s="31"/>
      <c r="C29" s="31"/>
      <c r="D29" s="31"/>
      <c r="E29" s="31"/>
      <c r="F29" s="52" t="s">
        <v>3</v>
      </c>
      <c r="G29" s="52"/>
      <c r="H29" s="52"/>
      <c r="I29" s="53"/>
      <c r="J29" s="52" t="s">
        <v>3</v>
      </c>
      <c r="K29" s="53"/>
      <c r="L29" s="52" t="s">
        <v>3</v>
      </c>
      <c r="M29" s="53"/>
      <c r="N29" s="53"/>
      <c r="O29" s="52" t="s">
        <v>3</v>
      </c>
      <c r="Z29" s="178">
        <v>2.8400000000000002E-2</v>
      </c>
      <c r="AB29" s="182"/>
      <c r="AC29" s="94">
        <f>VLOOKUP(Z29,'Mortgage Package '!$B$4:$B$51,1,FALSE)</f>
        <v>2.8400000000000002E-2</v>
      </c>
      <c r="AD29" s="94" t="e">
        <f>VLOOKUP(Z29,'Other Products'!$B$4:$B$21,1,FALSE)</f>
        <v>#N/A</v>
      </c>
      <c r="AE29" s="51"/>
    </row>
    <row r="30" spans="1:31" s="45" customFormat="1" ht="19.5" x14ac:dyDescent="0.3">
      <c r="A30" s="54" t="s">
        <v>49</v>
      </c>
      <c r="B30" s="55"/>
      <c r="C30" s="55"/>
      <c r="D30" s="31"/>
      <c r="E30" s="31"/>
      <c r="F30" s="31"/>
      <c r="G30" s="31"/>
      <c r="H30" s="31"/>
      <c r="I30" s="31"/>
      <c r="J30" s="31"/>
      <c r="K30" s="31"/>
      <c r="L30" s="31"/>
      <c r="M30" s="31"/>
      <c r="N30" s="31"/>
      <c r="O30" s="31"/>
      <c r="Z30" s="178">
        <v>2.8899999999999999E-2</v>
      </c>
      <c r="AB30" s="182"/>
      <c r="AC30" s="94">
        <f>VLOOKUP(Z30,'Mortgage Package '!$B$4:$B$51,1,FALSE)</f>
        <v>2.8899999999999999E-2</v>
      </c>
      <c r="AD30" s="94" t="e">
        <f>VLOOKUP(Z30,'Other Products'!$B$4:$B$21,1,FALSE)</f>
        <v>#N/A</v>
      </c>
    </row>
    <row r="31" spans="1:31" s="45" customFormat="1" ht="19.5" x14ac:dyDescent="0.3">
      <c r="A31" s="45" t="s">
        <v>8</v>
      </c>
      <c r="B31" s="31"/>
      <c r="C31" s="31"/>
      <c r="D31" s="31"/>
      <c r="E31" s="31"/>
      <c r="F31" s="71"/>
      <c r="G31" s="31"/>
      <c r="H31" s="31"/>
      <c r="I31" s="31"/>
      <c r="J31" s="31"/>
      <c r="K31" s="31"/>
      <c r="L31" s="31"/>
      <c r="M31" s="31"/>
      <c r="N31" s="31"/>
      <c r="O31" s="31"/>
      <c r="Z31" s="178">
        <v>2.9899999999999999E-2</v>
      </c>
      <c r="AB31" s="182"/>
      <c r="AC31" s="94" t="e">
        <f>VLOOKUP(Z31,'Mortgage Package '!$B$4:$B$51,1,FALSE)</f>
        <v>#N/A</v>
      </c>
      <c r="AD31" s="94">
        <f>VLOOKUP(Z31,'Other Products'!$B$4:$B$21,1,FALSE)</f>
        <v>2.9899999999999999E-2</v>
      </c>
    </row>
    <row r="32" spans="1:31" s="45" customFormat="1" ht="19.5" x14ac:dyDescent="0.3">
      <c r="A32" s="45" t="s">
        <v>7</v>
      </c>
      <c r="B32" s="31"/>
      <c r="C32" s="31"/>
      <c r="D32" s="31"/>
      <c r="E32" s="31"/>
      <c r="F32" s="71"/>
      <c r="G32" s="31"/>
      <c r="H32" s="31"/>
      <c r="I32" s="31"/>
      <c r="J32" s="31"/>
      <c r="K32" s="31"/>
      <c r="L32" s="31"/>
      <c r="M32" s="31"/>
      <c r="N32" s="31"/>
      <c r="O32" s="31"/>
      <c r="Z32" s="178">
        <v>3.04E-2</v>
      </c>
      <c r="AB32" s="182"/>
      <c r="AC32" s="94">
        <f>VLOOKUP(Z32,'Mortgage Package '!$B$4:$B$51,1,FALSE)</f>
        <v>3.04E-2</v>
      </c>
      <c r="AD32" s="94" t="e">
        <f>VLOOKUP(Z32,'Other Products'!$B$4:$B$21,1,FALSE)</f>
        <v>#N/A</v>
      </c>
    </row>
    <row r="33" spans="1:30" s="45" customFormat="1" ht="19.5" x14ac:dyDescent="0.3">
      <c r="A33" s="45" t="s">
        <v>50</v>
      </c>
      <c r="B33" s="31"/>
      <c r="C33" s="31"/>
      <c r="D33" s="31"/>
      <c r="E33" s="31"/>
      <c r="F33" s="71"/>
      <c r="G33" s="31"/>
      <c r="H33" s="31"/>
      <c r="I33" s="31"/>
      <c r="J33" s="31"/>
      <c r="K33" s="31"/>
      <c r="L33" s="31"/>
      <c r="M33" s="31"/>
      <c r="N33" s="31"/>
      <c r="O33" s="31"/>
      <c r="Z33" s="178">
        <v>3.1899999999999998E-2</v>
      </c>
      <c r="AB33" s="182"/>
      <c r="AC33" s="94">
        <f>VLOOKUP(Z33,'Mortgage Package '!$B$4:$B$51,1,FALSE)</f>
        <v>3.1899999999999998E-2</v>
      </c>
      <c r="AD33" s="94" t="e">
        <f>VLOOKUP(Z33,'Other Products'!$B$4:$B$21,1,FALSE)</f>
        <v>#N/A</v>
      </c>
    </row>
    <row r="34" spans="1:30" s="45" customFormat="1" ht="19.5" x14ac:dyDescent="0.3">
      <c r="A34" s="45" t="s">
        <v>51</v>
      </c>
      <c r="B34" s="31"/>
      <c r="C34" s="31"/>
      <c r="D34" s="31"/>
      <c r="E34" s="31"/>
      <c r="F34" s="71"/>
      <c r="G34" s="31"/>
      <c r="H34" s="31"/>
      <c r="I34" s="31"/>
      <c r="J34" s="31"/>
      <c r="K34" s="31"/>
      <c r="L34" s="31"/>
      <c r="M34" s="31"/>
      <c r="N34" s="31"/>
      <c r="O34" s="31"/>
      <c r="Z34" s="178">
        <v>3.2399999999999998E-2</v>
      </c>
      <c r="AB34" s="185"/>
      <c r="AC34" s="94">
        <f>VLOOKUP(Z34,'Mortgage Package '!$B$4:$B$51,1,FALSE)</f>
        <v>3.2399999999999998E-2</v>
      </c>
      <c r="AD34" s="94">
        <f>VLOOKUP(Z34,'Other Products'!$B$4:$B$21,1,FALSE)</f>
        <v>3.2399999999999998E-2</v>
      </c>
    </row>
    <row r="35" spans="1:30" s="45" customFormat="1" ht="19.5" x14ac:dyDescent="0.3">
      <c r="A35" s="45" t="s">
        <v>52</v>
      </c>
      <c r="B35" s="31"/>
      <c r="C35" s="31"/>
      <c r="D35" s="31"/>
      <c r="E35" s="31"/>
      <c r="F35" s="71"/>
      <c r="G35" s="31"/>
      <c r="H35" s="31"/>
      <c r="I35" s="31"/>
      <c r="J35" s="31"/>
      <c r="K35" s="31"/>
      <c r="L35" s="31"/>
      <c r="M35" s="31"/>
      <c r="N35" s="31"/>
      <c r="O35" s="31"/>
      <c r="Z35" s="178">
        <v>3.49E-2</v>
      </c>
      <c r="AB35" s="185"/>
      <c r="AC35" s="94" t="e">
        <f>VLOOKUP(Z35,'Mortgage Package '!$B$4:$B$51,1,FALSE)</f>
        <v>#N/A</v>
      </c>
      <c r="AD35" s="94">
        <f>VLOOKUP(Z35,'Other Products'!$B$4:$B$21,1,FALSE)</f>
        <v>3.49E-2</v>
      </c>
    </row>
    <row r="36" spans="1:30" s="45" customFormat="1" ht="19.5" x14ac:dyDescent="0.3">
      <c r="A36" s="45" t="s">
        <v>64</v>
      </c>
      <c r="B36" s="31"/>
      <c r="C36" s="31"/>
      <c r="D36" s="31"/>
      <c r="E36" s="31"/>
      <c r="F36" s="71"/>
      <c r="G36" s="31"/>
      <c r="H36" s="31"/>
      <c r="I36" s="31"/>
      <c r="J36" s="31"/>
      <c r="K36" s="31"/>
      <c r="L36" s="31"/>
      <c r="M36" s="31"/>
      <c r="N36" s="31"/>
      <c r="O36" s="31"/>
      <c r="Z36" s="178">
        <v>3.7400000000000003E-2</v>
      </c>
      <c r="AB36" s="185"/>
      <c r="AC36" s="94">
        <f>VLOOKUP(Z36,'Mortgage Package '!$B$4:$B$51,1,FALSE)</f>
        <v>3.7400000000000003E-2</v>
      </c>
      <c r="AD36" s="94">
        <f>VLOOKUP(Z36,'Other Products'!$B$4:$B$21,1,FALSE)</f>
        <v>3.7400000000000003E-2</v>
      </c>
    </row>
    <row r="37" spans="1:30" s="45" customFormat="1" ht="19.5" x14ac:dyDescent="0.3">
      <c r="A37" s="37" t="s">
        <v>108</v>
      </c>
      <c r="B37" s="31"/>
      <c r="C37" s="31"/>
      <c r="D37" s="31"/>
      <c r="E37" s="31"/>
      <c r="F37" s="30">
        <f>SUM(F31:F36)</f>
        <v>0</v>
      </c>
      <c r="G37" s="32"/>
      <c r="H37" s="31"/>
      <c r="I37" s="31"/>
      <c r="J37" s="31"/>
      <c r="K37" s="31"/>
      <c r="L37" s="31"/>
      <c r="M37" s="31"/>
      <c r="N37" s="31"/>
      <c r="O37" s="31"/>
      <c r="Z37" s="178">
        <v>3.7499999999999999E-2</v>
      </c>
      <c r="AB37" s="185"/>
      <c r="AC37" s="94" t="e">
        <f>VLOOKUP(Z37,'Mortgage Package '!$B$4:$B$51,1,FALSE)</f>
        <v>#N/A</v>
      </c>
      <c r="AD37" s="94">
        <f>VLOOKUP(Z37,'Other Products'!$B$4:$B$21,1,FALSE)</f>
        <v>3.7499999999999999E-2</v>
      </c>
    </row>
    <row r="38" spans="1:30" s="45" customFormat="1" ht="19.5" x14ac:dyDescent="0.3">
      <c r="B38" s="31"/>
      <c r="C38" s="31"/>
      <c r="D38" s="31"/>
      <c r="E38" s="31"/>
      <c r="F38" s="31"/>
      <c r="G38" s="31"/>
      <c r="H38" s="31"/>
      <c r="I38" s="31"/>
      <c r="J38" s="31"/>
      <c r="K38" s="31"/>
      <c r="L38" s="31"/>
      <c r="M38" s="31"/>
      <c r="N38" s="31"/>
      <c r="O38" s="31"/>
      <c r="Z38" s="178">
        <v>4.24E-2</v>
      </c>
      <c r="AB38" s="185"/>
      <c r="AC38" s="94">
        <f>VLOOKUP(Z38,'Mortgage Package '!$B$4:$B$51,1,FALSE)</f>
        <v>4.24E-2</v>
      </c>
      <c r="AD38" s="94">
        <f>VLOOKUP(Z38,'Other Products'!$B$4:$B$21,1,FALSE)</f>
        <v>4.24E-2</v>
      </c>
    </row>
    <row r="39" spans="1:30" s="45" customFormat="1" ht="19.5" x14ac:dyDescent="0.3">
      <c r="A39" s="54" t="s">
        <v>53</v>
      </c>
      <c r="B39" s="55"/>
      <c r="C39" s="55"/>
      <c r="D39" s="31"/>
      <c r="E39" s="31"/>
      <c r="F39" s="31"/>
      <c r="G39" s="31"/>
      <c r="H39" s="31"/>
      <c r="I39" s="31"/>
      <c r="J39" s="31"/>
      <c r="K39" s="31"/>
      <c r="L39" s="31"/>
      <c r="M39" s="31"/>
      <c r="N39" s="31"/>
      <c r="O39" s="31"/>
      <c r="Z39" s="178">
        <v>4.2500000000000003E-2</v>
      </c>
      <c r="AB39" s="185"/>
      <c r="AC39" s="94" t="e">
        <f>VLOOKUP(Z39,'Mortgage Package '!$B$4:$B$51,1,FALSE)</f>
        <v>#N/A</v>
      </c>
      <c r="AD39" s="94">
        <f>VLOOKUP(Z39,'Other Products'!$B$4:$B$21,1,FALSE)</f>
        <v>4.2500000000000003E-2</v>
      </c>
    </row>
    <row r="40" spans="1:30" s="45" customFormat="1" ht="19.5" x14ac:dyDescent="0.3">
      <c r="A40" s="45" t="s">
        <v>54</v>
      </c>
      <c r="B40" s="31"/>
      <c r="C40" s="31"/>
      <c r="D40" s="31"/>
      <c r="E40" s="31"/>
      <c r="F40" s="71"/>
      <c r="G40" s="31"/>
      <c r="H40" s="31"/>
      <c r="I40" s="31"/>
      <c r="J40" s="31"/>
      <c r="K40" s="31"/>
      <c r="L40" s="31"/>
      <c r="M40" s="31"/>
      <c r="N40" s="31"/>
      <c r="O40" s="31"/>
      <c r="Z40" s="178">
        <v>4.7399999999999998E-2</v>
      </c>
      <c r="AB40" s="185"/>
      <c r="AC40" s="94" t="e">
        <f>VLOOKUP(Z40,'Mortgage Package '!$B$4:$B$51,1,FALSE)</f>
        <v>#N/A</v>
      </c>
      <c r="AD40" s="94">
        <f>VLOOKUP(Z40,'Other Products'!$B$4:$B$21,1,FALSE)</f>
        <v>4.7399999999999998E-2</v>
      </c>
    </row>
    <row r="41" spans="1:30" s="45" customFormat="1" ht="19.5" x14ac:dyDescent="0.3">
      <c r="A41" s="45" t="s">
        <v>55</v>
      </c>
      <c r="B41" s="31"/>
      <c r="C41" s="31"/>
      <c r="D41" s="31"/>
      <c r="E41" s="31"/>
      <c r="F41" s="71"/>
      <c r="G41" s="31"/>
      <c r="H41" s="31"/>
      <c r="I41" s="31"/>
      <c r="J41" s="31"/>
      <c r="K41" s="31"/>
      <c r="L41" s="31"/>
      <c r="M41" s="31"/>
      <c r="N41" s="31"/>
      <c r="O41" s="31"/>
      <c r="Z41" s="178">
        <v>4.9399999999999999E-2</v>
      </c>
      <c r="AB41" s="185"/>
      <c r="AC41" s="94" t="e">
        <f>VLOOKUP(Z41,'Mortgage Package '!$B$4:$B$51,1,FALSE)</f>
        <v>#N/A</v>
      </c>
      <c r="AD41" s="94">
        <f>VLOOKUP(Z41,'Other Products'!$B$4:$B$21,1,FALSE)</f>
        <v>4.9399999999999999E-2</v>
      </c>
    </row>
    <row r="42" spans="1:30" s="45" customFormat="1" ht="15" x14ac:dyDescent="0.2">
      <c r="A42" s="45" t="s">
        <v>56</v>
      </c>
      <c r="B42" s="31"/>
      <c r="C42" s="31"/>
      <c r="D42" s="31"/>
      <c r="E42" s="31"/>
      <c r="F42" s="71"/>
      <c r="G42" s="31"/>
      <c r="H42" s="31"/>
      <c r="I42" s="31"/>
      <c r="J42" s="31"/>
      <c r="K42" s="31"/>
      <c r="L42" s="31"/>
      <c r="M42" s="31"/>
      <c r="N42" s="31"/>
      <c r="O42" s="31"/>
      <c r="AB42" s="185"/>
      <c r="AC42" s="185"/>
    </row>
    <row r="43" spans="1:30" s="45" customFormat="1" ht="15" x14ac:dyDescent="0.2">
      <c r="A43" s="45" t="s">
        <v>102</v>
      </c>
      <c r="B43" s="31"/>
      <c r="C43" s="31"/>
      <c r="D43" s="31"/>
      <c r="E43" s="31"/>
      <c r="F43" s="71"/>
      <c r="G43" s="31"/>
      <c r="H43" s="31"/>
      <c r="I43" s="31"/>
      <c r="J43" s="31"/>
      <c r="K43" s="31"/>
      <c r="L43" s="31"/>
      <c r="M43" s="31"/>
      <c r="N43" s="31"/>
      <c r="O43" s="31"/>
      <c r="AB43" s="185"/>
      <c r="AC43" s="185"/>
    </row>
    <row r="44" spans="1:30" s="45" customFormat="1" ht="15.75" x14ac:dyDescent="0.25">
      <c r="A44" s="45" t="s">
        <v>57</v>
      </c>
      <c r="B44" s="31"/>
      <c r="C44" s="31"/>
      <c r="D44" s="31"/>
      <c r="E44" s="31"/>
      <c r="F44" s="71"/>
      <c r="G44" s="31"/>
      <c r="H44" s="31"/>
      <c r="I44" s="31"/>
      <c r="J44" s="31"/>
      <c r="K44" s="31"/>
      <c r="L44" s="31"/>
      <c r="M44" s="31"/>
      <c r="N44" s="31"/>
      <c r="O44" s="31"/>
      <c r="Z44" s="94"/>
      <c r="AB44" s="185"/>
      <c r="AC44" s="185"/>
    </row>
    <row r="45" spans="1:30" s="45" customFormat="1" ht="15" x14ac:dyDescent="0.2">
      <c r="A45" s="45" t="s">
        <v>58</v>
      </c>
      <c r="B45" s="31"/>
      <c r="C45" s="31"/>
      <c r="D45" s="31"/>
      <c r="E45" s="31"/>
      <c r="F45" s="71"/>
      <c r="G45" s="31"/>
      <c r="H45" s="31"/>
      <c r="I45" s="31"/>
      <c r="J45" s="31"/>
      <c r="K45" s="31"/>
      <c r="L45" s="31"/>
      <c r="M45" s="31"/>
      <c r="N45" s="31"/>
      <c r="O45" s="31"/>
      <c r="AB45" s="185"/>
      <c r="AC45" s="185"/>
    </row>
    <row r="46" spans="1:30" s="45" customFormat="1" ht="15" x14ac:dyDescent="0.2">
      <c r="A46" s="45" t="s">
        <v>42</v>
      </c>
      <c r="B46" s="31"/>
      <c r="C46" s="31"/>
      <c r="D46" s="31"/>
      <c r="E46" s="31"/>
      <c r="F46" s="71"/>
      <c r="G46" s="31"/>
      <c r="H46" s="31"/>
      <c r="I46" s="31"/>
      <c r="J46" s="31"/>
      <c r="K46" s="31"/>
      <c r="L46" s="31"/>
      <c r="M46" s="31"/>
      <c r="N46" s="31"/>
      <c r="O46" s="31"/>
      <c r="AB46" s="185"/>
      <c r="AC46" s="185"/>
    </row>
    <row r="47" spans="1:30" s="45" customFormat="1" ht="15" x14ac:dyDescent="0.2">
      <c r="A47" s="45" t="s">
        <v>43</v>
      </c>
      <c r="B47" s="31"/>
      <c r="C47" s="31"/>
      <c r="D47" s="31"/>
      <c r="E47" s="31"/>
      <c r="F47" s="71"/>
      <c r="G47" s="31"/>
      <c r="H47" s="31"/>
      <c r="I47" s="31"/>
      <c r="J47" s="31"/>
      <c r="K47" s="31"/>
      <c r="L47" s="31"/>
      <c r="M47" s="31"/>
      <c r="N47" s="31"/>
      <c r="O47" s="31"/>
      <c r="AB47" s="185"/>
      <c r="AC47" s="185"/>
    </row>
    <row r="48" spans="1:30" s="45" customFormat="1" ht="15" x14ac:dyDescent="0.2">
      <c r="A48" s="54" t="s">
        <v>59</v>
      </c>
      <c r="B48" s="55"/>
      <c r="C48" s="55"/>
      <c r="D48" s="31"/>
      <c r="E48" s="31"/>
      <c r="F48" s="31"/>
      <c r="G48" s="31"/>
      <c r="H48" s="31"/>
      <c r="I48" s="31"/>
      <c r="J48" s="31"/>
      <c r="K48" s="31"/>
      <c r="L48" s="31"/>
      <c r="M48" s="31"/>
      <c r="N48" s="31"/>
      <c r="O48" s="31"/>
      <c r="AB48" s="185"/>
      <c r="AC48" s="185"/>
    </row>
    <row r="49" spans="1:31" s="45" customFormat="1" ht="15" x14ac:dyDescent="0.2">
      <c r="A49" s="45" t="s">
        <v>44</v>
      </c>
      <c r="B49" s="31"/>
      <c r="C49" s="31"/>
      <c r="D49" s="31"/>
      <c r="E49" s="31"/>
      <c r="F49" s="71"/>
      <c r="G49" s="31"/>
      <c r="H49" s="31"/>
      <c r="I49" s="31"/>
      <c r="J49" s="31"/>
      <c r="K49" s="31"/>
      <c r="L49" s="31"/>
      <c r="M49" s="31"/>
      <c r="N49" s="31"/>
      <c r="O49" s="31"/>
      <c r="AB49" s="185"/>
      <c r="AC49" s="185"/>
    </row>
    <row r="50" spans="1:31" s="45" customFormat="1" ht="15" x14ac:dyDescent="0.2">
      <c r="A50" s="45" t="s">
        <v>60</v>
      </c>
      <c r="B50" s="31"/>
      <c r="C50" s="31"/>
      <c r="D50" s="31"/>
      <c r="E50" s="31"/>
      <c r="F50" s="71"/>
      <c r="G50" s="31"/>
      <c r="H50" s="31"/>
      <c r="I50" s="31"/>
      <c r="J50" s="31"/>
      <c r="K50" s="31"/>
      <c r="L50" s="31"/>
      <c r="M50" s="31"/>
      <c r="N50" s="31"/>
      <c r="O50" s="31"/>
      <c r="AB50" s="185"/>
      <c r="AC50" s="185"/>
    </row>
    <row r="51" spans="1:31" s="45" customFormat="1" ht="15" x14ac:dyDescent="0.2">
      <c r="A51" s="45" t="s">
        <v>61</v>
      </c>
      <c r="B51" s="31"/>
      <c r="C51" s="31"/>
      <c r="D51" s="31"/>
      <c r="E51" s="31"/>
      <c r="F51" s="71"/>
      <c r="G51" s="31"/>
      <c r="H51" s="31"/>
      <c r="I51" s="31"/>
      <c r="J51" s="31"/>
      <c r="K51" s="31"/>
      <c r="L51" s="31"/>
      <c r="M51" s="31"/>
      <c r="N51" s="31"/>
      <c r="O51" s="31"/>
      <c r="AB51" s="185"/>
      <c r="AC51" s="185"/>
    </row>
    <row r="52" spans="1:31" s="45" customFormat="1" ht="15" x14ac:dyDescent="0.2">
      <c r="A52" s="45" t="s">
        <v>45</v>
      </c>
      <c r="B52" s="31"/>
      <c r="C52" s="31"/>
      <c r="D52" s="31"/>
      <c r="E52" s="31"/>
      <c r="F52" s="71"/>
      <c r="G52" s="31"/>
      <c r="H52" s="31"/>
      <c r="I52" s="31"/>
      <c r="J52" s="31"/>
      <c r="K52" s="31"/>
      <c r="L52" s="31"/>
      <c r="M52" s="31"/>
      <c r="N52" s="31"/>
      <c r="O52" s="31"/>
      <c r="AB52" s="185"/>
      <c r="AC52" s="185"/>
    </row>
    <row r="53" spans="1:31" s="45" customFormat="1" ht="15" x14ac:dyDescent="0.2">
      <c r="A53" s="45" t="s">
        <v>46</v>
      </c>
      <c r="B53" s="31"/>
      <c r="C53" s="31"/>
      <c r="D53" s="31"/>
      <c r="E53" s="31"/>
      <c r="F53" s="71"/>
      <c r="G53" s="31"/>
      <c r="H53" s="31"/>
      <c r="I53" s="31"/>
      <c r="J53" s="31"/>
      <c r="K53" s="31"/>
      <c r="L53" s="31"/>
      <c r="M53" s="31"/>
      <c r="N53" s="31"/>
      <c r="O53" s="31"/>
      <c r="AB53" s="185"/>
      <c r="AC53" s="185"/>
    </row>
    <row r="54" spans="1:31" s="45" customFormat="1" ht="18" x14ac:dyDescent="0.25">
      <c r="A54" s="45" t="s">
        <v>9</v>
      </c>
      <c r="B54" s="31"/>
      <c r="C54" s="31"/>
      <c r="D54" s="31"/>
      <c r="E54" s="31"/>
      <c r="F54" s="71"/>
      <c r="G54" s="31"/>
      <c r="H54" s="31"/>
      <c r="I54" s="31"/>
      <c r="J54" s="31"/>
      <c r="K54" s="31"/>
      <c r="L54" s="31"/>
      <c r="M54" s="31"/>
      <c r="N54" s="31"/>
      <c r="O54" s="31"/>
      <c r="AA54" s="51"/>
      <c r="AB54" s="185"/>
      <c r="AC54" s="185"/>
    </row>
    <row r="55" spans="1:31" s="45" customFormat="1" ht="15.75" x14ac:dyDescent="0.25">
      <c r="A55" s="37" t="s">
        <v>109</v>
      </c>
      <c r="B55" s="31"/>
      <c r="C55" s="31"/>
      <c r="D55" s="31"/>
      <c r="E55" s="31"/>
      <c r="F55" s="30">
        <f>SUM(F40:F54)</f>
        <v>0</v>
      </c>
      <c r="G55" s="32"/>
      <c r="H55" s="31"/>
      <c r="I55" s="31"/>
      <c r="J55" s="31"/>
      <c r="K55" s="31"/>
      <c r="L55" s="31"/>
      <c r="M55" s="31"/>
      <c r="N55" s="31"/>
      <c r="O55" s="31"/>
      <c r="AB55" s="185"/>
      <c r="AC55" s="185"/>
    </row>
    <row r="56" spans="1:31" s="45" customFormat="1" ht="18" x14ac:dyDescent="0.25">
      <c r="B56" s="31"/>
      <c r="C56" s="31"/>
      <c r="D56" s="31"/>
      <c r="E56" s="31"/>
      <c r="F56" s="31"/>
      <c r="G56" s="31"/>
      <c r="H56" s="31"/>
      <c r="I56" s="31"/>
      <c r="J56" s="31"/>
      <c r="K56" s="31"/>
      <c r="L56" s="31"/>
      <c r="M56" s="31"/>
      <c r="N56" s="31"/>
      <c r="O56" s="31"/>
      <c r="AB56" s="186"/>
      <c r="AC56" s="185"/>
    </row>
    <row r="57" spans="1:31" s="45" customFormat="1" ht="18" x14ac:dyDescent="0.25">
      <c r="A57" s="45" t="s">
        <v>10</v>
      </c>
      <c r="B57" s="31"/>
      <c r="C57" s="31"/>
      <c r="D57" s="31"/>
      <c r="E57" s="31"/>
      <c r="F57" s="30">
        <f>F55+F37</f>
        <v>0</v>
      </c>
      <c r="G57" s="32"/>
      <c r="H57" s="32"/>
      <c r="I57" s="31"/>
      <c r="J57" s="30">
        <f>F57</f>
        <v>0</v>
      </c>
      <c r="K57" s="31"/>
      <c r="L57" s="30">
        <f>J57</f>
        <v>0</v>
      </c>
      <c r="M57" s="31"/>
      <c r="N57" s="31"/>
      <c r="O57" s="30">
        <f>L57</f>
        <v>0</v>
      </c>
      <c r="AB57" s="185"/>
      <c r="AC57" s="186"/>
    </row>
    <row r="58" spans="1:31" s="45" customFormat="1" ht="18" x14ac:dyDescent="0.25">
      <c r="B58" s="31"/>
      <c r="C58" s="31"/>
      <c r="D58" s="31"/>
      <c r="E58" s="31"/>
      <c r="F58" s="31"/>
      <c r="G58" s="31"/>
      <c r="H58" s="31"/>
      <c r="I58" s="31"/>
      <c r="J58" s="31"/>
      <c r="K58" s="31"/>
      <c r="L58" s="31"/>
      <c r="M58" s="31"/>
      <c r="N58" s="31"/>
      <c r="O58" s="31"/>
      <c r="AB58" s="185"/>
      <c r="AC58" s="185"/>
      <c r="AD58" s="51"/>
    </row>
    <row r="59" spans="1:31" s="45" customFormat="1" ht="18" x14ac:dyDescent="0.25">
      <c r="B59" s="31"/>
      <c r="C59" s="31"/>
      <c r="D59" s="31"/>
      <c r="E59" s="31"/>
      <c r="F59" s="31"/>
      <c r="G59" s="31"/>
      <c r="H59" s="31"/>
      <c r="I59" s="31"/>
      <c r="J59" s="31"/>
      <c r="K59" s="31"/>
      <c r="L59" s="31"/>
      <c r="M59" s="31"/>
      <c r="N59" s="31"/>
      <c r="O59" s="31"/>
      <c r="X59" s="51"/>
      <c r="AA59" s="35"/>
      <c r="AB59" s="185"/>
      <c r="AC59" s="185"/>
    </row>
    <row r="60" spans="1:31" s="45" customFormat="1" ht="18" x14ac:dyDescent="0.25">
      <c r="B60" s="31"/>
      <c r="C60" s="31"/>
      <c r="D60" s="31"/>
      <c r="E60" s="31"/>
      <c r="F60" s="31"/>
      <c r="G60" s="31"/>
      <c r="H60" s="31"/>
      <c r="I60" s="31"/>
      <c r="J60" s="31"/>
      <c r="K60" s="31"/>
      <c r="L60" s="31"/>
      <c r="M60" s="31"/>
      <c r="N60" s="31"/>
      <c r="O60" s="31"/>
      <c r="Y60" s="51"/>
      <c r="AB60" s="185"/>
      <c r="AC60" s="185"/>
    </row>
    <row r="61" spans="1:31" s="51" customFormat="1" ht="18" x14ac:dyDescent="0.25">
      <c r="A61" s="41" t="s">
        <v>13</v>
      </c>
      <c r="B61" s="48"/>
      <c r="C61" s="48"/>
      <c r="D61" s="48"/>
      <c r="E61" s="48"/>
      <c r="F61" s="50"/>
      <c r="G61" s="50"/>
      <c r="H61" s="50"/>
      <c r="I61" s="50"/>
      <c r="J61" s="50"/>
      <c r="K61" s="50"/>
      <c r="L61" s="50"/>
      <c r="M61" s="50"/>
      <c r="N61" s="50"/>
      <c r="O61" s="50"/>
      <c r="X61" s="45"/>
      <c r="Y61" s="45"/>
      <c r="Z61" s="45"/>
      <c r="AA61" s="45"/>
      <c r="AB61" s="91"/>
      <c r="AC61" s="185"/>
      <c r="AD61" s="45"/>
      <c r="AE61" s="45"/>
    </row>
    <row r="62" spans="1:31" s="45" customFormat="1" ht="18" x14ac:dyDescent="0.25">
      <c r="A62" s="45" t="s">
        <v>12</v>
      </c>
      <c r="B62" s="31"/>
      <c r="C62" s="31"/>
      <c r="D62" s="31"/>
      <c r="E62" s="31"/>
      <c r="F62" s="31"/>
      <c r="G62" s="31"/>
      <c r="H62" s="31"/>
      <c r="I62" s="31"/>
      <c r="J62" s="30">
        <f>SUM(J20-J57)</f>
        <v>0</v>
      </c>
      <c r="K62" s="31"/>
      <c r="L62" s="30">
        <f>SUM(L20-L57)</f>
        <v>0</v>
      </c>
      <c r="M62" s="31"/>
      <c r="N62" s="31"/>
      <c r="O62" s="30">
        <f>SUM(O20-O57)</f>
        <v>0</v>
      </c>
      <c r="AB62" s="185"/>
      <c r="AC62" s="91"/>
      <c r="AE62" s="51"/>
    </row>
    <row r="63" spans="1:31" s="45" customFormat="1" ht="18" x14ac:dyDescent="0.25">
      <c r="AA63" s="51"/>
      <c r="AB63" s="185"/>
      <c r="AC63" s="185"/>
      <c r="AD63" s="35"/>
    </row>
    <row r="64" spans="1:31" s="45" customFormat="1" ht="18" x14ac:dyDescent="0.25">
      <c r="X64" s="35"/>
      <c r="AB64" s="185"/>
      <c r="AC64" s="185"/>
    </row>
    <row r="65" spans="1:31" s="45" customFormat="1" ht="45" customHeight="1" x14ac:dyDescent="0.25">
      <c r="C65" s="56" t="s">
        <v>103</v>
      </c>
      <c r="D65" s="57"/>
      <c r="E65" s="56"/>
      <c r="F65" s="56" t="s">
        <v>105</v>
      </c>
      <c r="G65" s="56" t="s">
        <v>113</v>
      </c>
      <c r="H65" s="56" t="s">
        <v>95</v>
      </c>
      <c r="I65" s="58"/>
      <c r="J65" s="59" t="s">
        <v>96</v>
      </c>
      <c r="K65" s="59"/>
      <c r="L65" s="59" t="s">
        <v>92</v>
      </c>
      <c r="M65" s="59"/>
      <c r="N65" s="59"/>
      <c r="O65" s="59" t="s">
        <v>93</v>
      </c>
      <c r="Y65" s="35"/>
      <c r="AA65" s="38"/>
      <c r="AB65" s="186"/>
      <c r="AC65" s="185"/>
    </row>
    <row r="66" spans="1:31" s="35" customFormat="1" ht="18" x14ac:dyDescent="0.25">
      <c r="A66" s="35" t="s">
        <v>11</v>
      </c>
      <c r="C66" s="72"/>
      <c r="D66" s="73"/>
      <c r="E66" s="74"/>
      <c r="F66" s="75"/>
      <c r="G66" s="75">
        <v>0</v>
      </c>
      <c r="H66" s="179"/>
      <c r="J66" s="30" t="e">
        <f>Calculator!C29</f>
        <v>#DIV/0!</v>
      </c>
      <c r="K66" s="60"/>
      <c r="L66" s="30" t="e">
        <f>Calculator!H29</f>
        <v>#DIV/0!</v>
      </c>
      <c r="M66" s="60"/>
      <c r="N66" s="60"/>
      <c r="O66" s="30" t="e">
        <f>Calculator!M29</f>
        <v>#DIV/0!</v>
      </c>
      <c r="X66" s="45"/>
      <c r="Y66" s="45"/>
      <c r="Z66" s="45"/>
      <c r="AA66" s="38"/>
      <c r="AB66" s="185"/>
      <c r="AC66" s="186"/>
      <c r="AD66" s="45"/>
      <c r="AE66" s="45"/>
    </row>
    <row r="67" spans="1:31" s="45" customFormat="1" ht="18" x14ac:dyDescent="0.25">
      <c r="A67" s="45" t="s">
        <v>99</v>
      </c>
      <c r="E67" s="61"/>
      <c r="AA67" s="38"/>
      <c r="AB67" s="183"/>
      <c r="AC67" s="185"/>
      <c r="AD67" s="51"/>
      <c r="AE67" s="35"/>
    </row>
    <row r="68" spans="1:31" s="45" customFormat="1" ht="18" x14ac:dyDescent="0.25">
      <c r="X68" s="51"/>
      <c r="AA68" s="38"/>
      <c r="AB68" s="183"/>
      <c r="AC68" s="183"/>
    </row>
    <row r="69" spans="1:31" s="45" customFormat="1" ht="18" x14ac:dyDescent="0.25">
      <c r="Y69" s="51"/>
      <c r="AA69" s="40"/>
      <c r="AB69" s="183"/>
      <c r="AC69" s="183"/>
      <c r="AD69" s="38"/>
    </row>
    <row r="70" spans="1:31" s="51" customFormat="1" ht="18" x14ac:dyDescent="0.25">
      <c r="A70" s="35" t="s">
        <v>14</v>
      </c>
      <c r="B70" s="35"/>
      <c r="C70" s="35"/>
      <c r="D70" s="35"/>
      <c r="E70" s="35"/>
      <c r="J70" s="30" t="e">
        <f>SUM(J62-J66)</f>
        <v>#DIV/0!</v>
      </c>
      <c r="K70" s="50"/>
      <c r="L70" s="30" t="e">
        <f>SUM(L62-L66)</f>
        <v>#DIV/0!</v>
      </c>
      <c r="M70" s="50"/>
      <c r="N70" s="50"/>
      <c r="O70" s="30" t="e">
        <f>SUM(O62-O66)</f>
        <v>#DIV/0!</v>
      </c>
      <c r="X70" s="38"/>
      <c r="Y70" s="45"/>
      <c r="AA70" s="38"/>
      <c r="AB70" s="183"/>
      <c r="AC70" s="183"/>
      <c r="AD70" s="38"/>
      <c r="AE70" s="45"/>
    </row>
    <row r="71" spans="1:31" s="45" customFormat="1" ht="18" x14ac:dyDescent="0.25">
      <c r="X71" s="38"/>
      <c r="Y71" s="38"/>
      <c r="AA71" s="38"/>
      <c r="AB71" s="184"/>
      <c r="AC71" s="183"/>
      <c r="AD71" s="38"/>
      <c r="AE71" s="51"/>
    </row>
    <row r="72" spans="1:31" ht="15" x14ac:dyDescent="0.2">
      <c r="Z72" s="45"/>
      <c r="AC72" s="184"/>
      <c r="AE72" s="45"/>
    </row>
    <row r="73" spans="1:31" ht="23.25" x14ac:dyDescent="0.35">
      <c r="A73" s="35" t="s">
        <v>35</v>
      </c>
      <c r="B73" s="230" t="e">
        <f>IF(O70&lt;(N20),"Do Not Proceed",IF(AND(O70&gt;=(N20),(O70&lt;(N20))),"Refer to Branch Manager / Head of Lending","Proceed subject to Income Multiple Criteria"))</f>
        <v>#DIV/0!</v>
      </c>
      <c r="C73" s="230"/>
      <c r="D73" s="230"/>
      <c r="E73" s="230"/>
      <c r="F73" s="230"/>
      <c r="G73" s="230"/>
      <c r="H73" s="230"/>
      <c r="I73" s="230"/>
      <c r="J73" s="230"/>
      <c r="K73" s="62"/>
      <c r="L73" s="62"/>
      <c r="M73" s="62"/>
      <c r="N73" s="62"/>
      <c r="O73" s="62"/>
      <c r="S73" s="38" t="s">
        <v>94</v>
      </c>
      <c r="X73" s="45"/>
      <c r="Z73" s="45"/>
      <c r="AB73" s="185"/>
      <c r="AD73" s="40"/>
    </row>
    <row r="74" spans="1:31" ht="23.25" x14ac:dyDescent="0.35">
      <c r="A74" s="35"/>
      <c r="B74" s="35"/>
      <c r="C74" s="35"/>
      <c r="H74" s="35"/>
      <c r="J74" s="62"/>
      <c r="K74" s="62"/>
      <c r="L74" s="62"/>
      <c r="M74" s="62"/>
      <c r="N74" s="62"/>
      <c r="O74" s="62"/>
      <c r="X74" s="45"/>
      <c r="Y74" s="45"/>
      <c r="Z74" s="45"/>
      <c r="AB74" s="185"/>
      <c r="AC74" s="185"/>
    </row>
    <row r="75" spans="1:31" ht="18" x14ac:dyDescent="0.25">
      <c r="A75" s="37" t="s">
        <v>36</v>
      </c>
      <c r="B75" s="63"/>
      <c r="C75" s="85" t="e">
        <f>SUM(C66/(D20+E20))</f>
        <v>#DIV/0!</v>
      </c>
      <c r="D75" s="86"/>
      <c r="E75" s="86"/>
      <c r="O75" s="86"/>
      <c r="P75" s="86"/>
      <c r="W75" s="45"/>
      <c r="X75" s="45"/>
      <c r="Z75" s="35"/>
      <c r="AA75" s="45"/>
      <c r="AB75" s="185"/>
      <c r="AC75" s="185"/>
      <c r="AD75" s="45"/>
    </row>
    <row r="76" spans="1:31" s="40" customFormat="1" ht="15" x14ac:dyDescent="0.2">
      <c r="A76" s="45"/>
      <c r="B76" s="64"/>
      <c r="C76" s="65"/>
      <c r="D76" s="86"/>
      <c r="E76" s="86"/>
      <c r="O76" s="86"/>
      <c r="P76" s="86"/>
      <c r="W76" s="45"/>
      <c r="X76" s="38"/>
      <c r="Y76" s="38"/>
      <c r="Z76" s="45"/>
      <c r="AA76" s="45"/>
      <c r="AB76" s="185"/>
      <c r="AC76" s="185"/>
      <c r="AD76" s="45"/>
      <c r="AE76" s="38"/>
    </row>
    <row r="77" spans="1:31" ht="15.75" x14ac:dyDescent="0.2">
      <c r="A77" s="228" t="s">
        <v>110</v>
      </c>
      <c r="B77" s="228"/>
      <c r="C77" s="228"/>
      <c r="D77" s="87"/>
      <c r="E77" s="87"/>
      <c r="F77" s="87"/>
      <c r="G77" s="87"/>
      <c r="H77" s="87"/>
      <c r="I77" s="87"/>
      <c r="O77" s="86"/>
      <c r="P77" s="86"/>
      <c r="W77" s="45"/>
      <c r="Z77" s="45"/>
      <c r="AA77" s="45"/>
      <c r="AB77" s="185"/>
      <c r="AC77" s="185"/>
      <c r="AD77" s="45"/>
      <c r="AE77" s="40"/>
    </row>
    <row r="78" spans="1:31" s="45" customFormat="1" ht="15.75" x14ac:dyDescent="0.25">
      <c r="A78" s="229" t="s">
        <v>111</v>
      </c>
      <c r="B78" s="229"/>
      <c r="C78" s="229"/>
      <c r="D78" s="87"/>
      <c r="E78" s="87"/>
      <c r="F78" s="87"/>
      <c r="G78" s="87"/>
      <c r="H78" s="87"/>
      <c r="I78" s="87"/>
      <c r="J78" s="88"/>
      <c r="K78" s="88"/>
      <c r="L78" s="88"/>
      <c r="M78" s="88"/>
      <c r="N78" s="88"/>
      <c r="O78" s="84">
        <f ca="1">TODAY()</f>
        <v>43753</v>
      </c>
      <c r="P78" s="88"/>
      <c r="X78" s="38"/>
      <c r="Y78" s="38"/>
      <c r="AB78" s="185"/>
      <c r="AC78" s="185"/>
      <c r="AE78" s="38"/>
    </row>
    <row r="79" spans="1:31" s="45" customFormat="1" ht="18" x14ac:dyDescent="0.25">
      <c r="A79" s="229" t="s">
        <v>123</v>
      </c>
      <c r="B79" s="229"/>
      <c r="C79" s="229"/>
      <c r="D79" s="87"/>
      <c r="E79" s="87"/>
      <c r="F79" s="87"/>
      <c r="G79" s="87"/>
      <c r="H79" s="87"/>
      <c r="I79" s="87"/>
      <c r="J79" s="88"/>
      <c r="K79" s="88"/>
      <c r="L79" s="88"/>
      <c r="M79" s="88"/>
      <c r="N79" s="88"/>
      <c r="O79" s="88"/>
      <c r="P79" s="88"/>
      <c r="W79" s="38"/>
      <c r="X79" s="38"/>
      <c r="Y79" s="38"/>
      <c r="Z79" s="51"/>
      <c r="AB79" s="185"/>
      <c r="AC79" s="185"/>
    </row>
    <row r="80" spans="1:31" s="45" customFormat="1" ht="15.75" x14ac:dyDescent="0.25">
      <c r="A80" s="89"/>
      <c r="B80" s="89"/>
      <c r="C80" s="89"/>
      <c r="D80" s="88"/>
      <c r="E80" s="88"/>
      <c r="F80" s="88"/>
      <c r="G80" s="88"/>
      <c r="H80" s="88"/>
      <c r="I80" s="88"/>
      <c r="J80" s="88"/>
      <c r="K80" s="88"/>
      <c r="L80" s="88"/>
      <c r="M80" s="89"/>
      <c r="N80" s="89"/>
      <c r="O80" s="89"/>
      <c r="P80" s="89"/>
      <c r="W80" s="38"/>
      <c r="Y80" s="38"/>
      <c r="AB80" s="185"/>
      <c r="AC80" s="185"/>
    </row>
    <row r="81" spans="1:30" s="45" customFormat="1" ht="15.75" x14ac:dyDescent="0.25">
      <c r="D81" s="88"/>
      <c r="E81" s="88"/>
      <c r="F81" s="88"/>
      <c r="G81" s="88"/>
      <c r="H81" s="88"/>
      <c r="I81" s="88"/>
      <c r="J81" s="88"/>
      <c r="K81" s="88"/>
      <c r="L81" s="88"/>
      <c r="M81" s="89"/>
      <c r="N81" s="90">
        <f ca="1">TODAY()</f>
        <v>43753</v>
      </c>
      <c r="O81" s="89"/>
      <c r="P81" s="89"/>
      <c r="W81" s="38"/>
      <c r="Z81" s="38"/>
      <c r="AB81" s="185"/>
      <c r="AC81" s="185"/>
    </row>
    <row r="82" spans="1:30" s="45" customFormat="1" ht="15" hidden="1" x14ac:dyDescent="0.2">
      <c r="B82" s="80"/>
      <c r="C82" s="61"/>
      <c r="D82" s="61"/>
      <c r="E82" s="61"/>
      <c r="F82" s="61"/>
      <c r="G82" s="61"/>
      <c r="H82" s="61"/>
      <c r="I82" s="61"/>
      <c r="J82" s="61"/>
      <c r="K82" s="61"/>
      <c r="L82" s="61"/>
      <c r="M82" s="61"/>
      <c r="N82" s="61"/>
      <c r="O82" s="81"/>
      <c r="Z82" s="38"/>
      <c r="AB82" s="185"/>
      <c r="AC82" s="185"/>
    </row>
    <row r="83" spans="1:30" s="45" customFormat="1" ht="15" hidden="1" x14ac:dyDescent="0.2">
      <c r="B83" s="80"/>
      <c r="C83" s="61"/>
      <c r="D83" s="61"/>
      <c r="E83" s="61"/>
      <c r="F83" s="61"/>
      <c r="G83" s="61"/>
      <c r="H83" s="61"/>
      <c r="I83" s="61"/>
      <c r="J83" s="61"/>
      <c r="K83" s="61"/>
      <c r="L83" s="61"/>
      <c r="M83" s="61"/>
      <c r="N83" s="61"/>
      <c r="O83" s="81"/>
      <c r="Z83" s="38"/>
      <c r="AB83" s="185"/>
      <c r="AC83" s="185"/>
    </row>
    <row r="84" spans="1:30" s="45" customFormat="1" ht="15" hidden="1" x14ac:dyDescent="0.2">
      <c r="B84" s="64"/>
      <c r="C84" s="82"/>
      <c r="D84" s="82"/>
      <c r="E84" s="82"/>
      <c r="F84" s="82"/>
      <c r="G84" s="82"/>
      <c r="H84" s="82"/>
      <c r="I84" s="82"/>
      <c r="J84" s="82"/>
      <c r="K84" s="82"/>
      <c r="L84" s="82"/>
      <c r="M84" s="82"/>
      <c r="N84" s="82"/>
      <c r="O84" s="83"/>
      <c r="Z84" s="38"/>
      <c r="AB84" s="185"/>
      <c r="AC84" s="185"/>
    </row>
    <row r="85" spans="1:30" s="45" customFormat="1" ht="15" hidden="1" x14ac:dyDescent="0.2">
      <c r="B85" s="61"/>
      <c r="C85" s="61"/>
      <c r="D85" s="61"/>
      <c r="E85" s="61"/>
      <c r="F85" s="61"/>
      <c r="G85" s="61"/>
      <c r="H85" s="61"/>
      <c r="I85" s="61"/>
      <c r="J85" s="61"/>
      <c r="L85" s="61"/>
      <c r="O85" s="61"/>
      <c r="Z85" s="40"/>
      <c r="AB85" s="185"/>
      <c r="AC85" s="185"/>
    </row>
    <row r="86" spans="1:30" s="45" customFormat="1" ht="15.75" hidden="1" x14ac:dyDescent="0.25">
      <c r="A86" s="37" t="s">
        <v>37</v>
      </c>
      <c r="B86" s="76"/>
      <c r="C86" s="77"/>
      <c r="D86" s="78"/>
      <c r="E86" s="78"/>
      <c r="F86" s="79"/>
      <c r="G86" s="61"/>
      <c r="H86" s="61"/>
      <c r="J86" s="45" t="s">
        <v>100</v>
      </c>
      <c r="L86" s="66">
        <f ca="1">TODAY()</f>
        <v>43753</v>
      </c>
      <c r="M86" s="79"/>
      <c r="Z86" s="38"/>
      <c r="AB86" s="185"/>
      <c r="AC86" s="185"/>
    </row>
    <row r="87" spans="1:30" s="45" customFormat="1" ht="15" hidden="1" x14ac:dyDescent="0.2">
      <c r="B87" s="64"/>
      <c r="C87" s="82"/>
      <c r="D87" s="82"/>
      <c r="E87" s="82"/>
      <c r="F87" s="83"/>
      <c r="G87" s="61"/>
      <c r="H87" s="61"/>
      <c r="L87" s="64"/>
      <c r="M87" s="83"/>
      <c r="O87" s="67" t="s">
        <v>119</v>
      </c>
      <c r="Z87" s="38"/>
      <c r="AB87" s="185"/>
      <c r="AC87" s="185"/>
    </row>
    <row r="88" spans="1:30" s="45" customFormat="1" ht="15" x14ac:dyDescent="0.2">
      <c r="D88" s="61"/>
      <c r="E88" s="61"/>
      <c r="F88" s="61"/>
      <c r="G88" s="61"/>
      <c r="H88" s="61"/>
      <c r="Z88" s="38"/>
      <c r="AB88" s="185"/>
      <c r="AC88" s="185"/>
    </row>
    <row r="89" spans="1:30" s="45" customFormat="1" ht="15" x14ac:dyDescent="0.2">
      <c r="Z89" s="38"/>
      <c r="AB89" s="185"/>
      <c r="AC89" s="185"/>
    </row>
    <row r="90" spans="1:30" s="45" customFormat="1" ht="15" x14ac:dyDescent="0.2">
      <c r="Z90" s="38"/>
      <c r="AA90" s="38"/>
      <c r="AB90" s="185"/>
      <c r="AC90" s="185"/>
    </row>
    <row r="91" spans="1:30" s="45" customFormat="1" ht="15" x14ac:dyDescent="0.2">
      <c r="AA91" s="38"/>
      <c r="AB91" s="185"/>
      <c r="AC91" s="185"/>
    </row>
    <row r="92" spans="1:30" s="45" customFormat="1" ht="15" x14ac:dyDescent="0.2">
      <c r="AA92" s="38"/>
      <c r="AB92" s="183"/>
      <c r="AC92" s="185"/>
    </row>
    <row r="93" spans="1:30" s="45" customFormat="1" ht="15" x14ac:dyDescent="0.2">
      <c r="AA93" s="38"/>
      <c r="AB93" s="183"/>
      <c r="AC93" s="183"/>
    </row>
    <row r="94" spans="1:30" s="45" customFormat="1" ht="15" x14ac:dyDescent="0.2">
      <c r="AA94" s="38"/>
      <c r="AB94" s="183"/>
      <c r="AC94" s="183"/>
      <c r="AD94" s="38"/>
    </row>
    <row r="95" spans="1:30" s="45" customFormat="1" ht="15" x14ac:dyDescent="0.2">
      <c r="X95" s="38"/>
      <c r="AA95" s="38"/>
      <c r="AB95" s="183"/>
      <c r="AC95" s="183"/>
      <c r="AD95" s="38"/>
    </row>
    <row r="96" spans="1:30" s="45" customFormat="1" ht="15" x14ac:dyDescent="0.2">
      <c r="X96" s="38"/>
      <c r="Y96" s="38"/>
      <c r="AA96" s="38"/>
      <c r="AB96" s="183"/>
      <c r="AC96" s="183"/>
      <c r="AD96" s="38"/>
    </row>
    <row r="97" spans="26:31" ht="15" x14ac:dyDescent="0.2">
      <c r="Z97" s="45"/>
      <c r="AE97" s="45"/>
    </row>
    <row r="98" spans="26:31" ht="15" x14ac:dyDescent="0.2">
      <c r="Z98" s="45"/>
    </row>
    <row r="99" spans="26:31" ht="15" x14ac:dyDescent="0.2">
      <c r="Z99" s="45"/>
    </row>
    <row r="100" spans="26:31" ht="15" x14ac:dyDescent="0.2">
      <c r="Z100" s="45"/>
    </row>
    <row r="101" spans="26:31" ht="15" x14ac:dyDescent="0.2">
      <c r="Z101" s="45"/>
    </row>
    <row r="102" spans="26:31" ht="15" x14ac:dyDescent="0.2">
      <c r="Z102" s="45"/>
    </row>
    <row r="103" spans="26:31" ht="15" x14ac:dyDescent="0.2">
      <c r="Z103" s="45"/>
    </row>
    <row r="104" spans="26:31" ht="15" x14ac:dyDescent="0.2">
      <c r="Z104" s="45"/>
    </row>
    <row r="105" spans="26:31" ht="15" x14ac:dyDescent="0.2">
      <c r="Z105" s="45"/>
    </row>
  </sheetData>
  <sheetProtection password="DE3F" sheet="1" selectLockedCells="1"/>
  <mergeCells count="5">
    <mergeCell ref="B5:C5"/>
    <mergeCell ref="A77:C77"/>
    <mergeCell ref="A78:C78"/>
    <mergeCell ref="A79:C79"/>
    <mergeCell ref="B73:J73"/>
  </mergeCells>
  <phoneticPr fontId="0" type="noConversion"/>
  <conditionalFormatting sqref="J74:O74 K73:O73 B73">
    <cfRule type="cellIs" dxfId="3" priority="8" stopIfTrue="1" operator="equal">
      <formula>$S$73</formula>
    </cfRule>
    <cfRule type="cellIs" dxfId="2" priority="9" stopIfTrue="1" operator="equal">
      <formula>$S$76</formula>
    </cfRule>
    <cfRule type="cellIs" dxfId="1" priority="10" stopIfTrue="1" operator="equal">
      <formula>$S$77</formula>
    </cfRule>
  </conditionalFormatting>
  <conditionalFormatting sqref="C76">
    <cfRule type="cellIs" dxfId="0" priority="1" operator="greaterThan">
      <formula>0.95</formula>
    </cfRule>
  </conditionalFormatting>
  <dataValidations count="2">
    <dataValidation type="list" allowBlank="1" showInputMessage="1" showErrorMessage="1" sqref="B5:C5" xr:uid="{00000000-0002-0000-0100-000000000000}">
      <formula1>$X$3:$X$21</formula1>
    </dataValidation>
    <dataValidation type="list" allowBlank="1" showInputMessage="1" showErrorMessage="1" sqref="H66" xr:uid="{00000000-0002-0000-0100-000001000000}">
      <formula1>$Z$3:$Z$41</formula1>
    </dataValidation>
  </dataValidations>
  <pageMargins left="0.75" right="0.75" top="1" bottom="1" header="0.5" footer="0.5"/>
  <pageSetup scale="44"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372D7F-385F-4C02-A6C4-28FD7F27A255}">
  <sheetPr>
    <tabColor indexed="41"/>
    <pageSetUpPr fitToPage="1"/>
  </sheetPr>
  <dimension ref="A1:M73"/>
  <sheetViews>
    <sheetView view="pageBreakPreview" zoomScale="50" zoomScaleNormal="100" zoomScaleSheetLayoutView="50" workbookViewId="0">
      <selection activeCell="C11" sqref="C11"/>
    </sheetView>
  </sheetViews>
  <sheetFormatPr defaultRowHeight="12.75" x14ac:dyDescent="0.2"/>
  <cols>
    <col min="1" max="1" width="45" style="96" customWidth="1"/>
    <col min="2" max="2" width="15.7109375" style="171" customWidth="1"/>
    <col min="3" max="3" width="23.7109375" style="96" customWidth="1"/>
    <col min="4" max="4" width="15.7109375" style="172" customWidth="1"/>
    <col min="5" max="5" width="3.5703125" style="96" customWidth="1"/>
    <col min="6" max="6" width="16.7109375" style="96" customWidth="1"/>
    <col min="7" max="7" width="31.140625" style="96" customWidth="1"/>
    <col min="8" max="8" width="21.140625" style="96" customWidth="1"/>
    <col min="9" max="9" width="44.5703125" style="96" customWidth="1"/>
    <col min="10" max="10" width="96.5703125" style="96" customWidth="1"/>
    <col min="11" max="11" width="12.5703125" style="96" customWidth="1"/>
    <col min="12" max="12" width="24.85546875" style="96" customWidth="1"/>
    <col min="13" max="13" width="53.85546875" style="96" customWidth="1"/>
    <col min="14" max="16384" width="9.140625" style="96"/>
  </cols>
  <sheetData>
    <row r="1" spans="1:13" ht="63" customHeight="1" x14ac:dyDescent="0.2">
      <c r="A1" s="241" t="s">
        <v>257</v>
      </c>
      <c r="B1" s="241"/>
      <c r="C1" s="241"/>
      <c r="D1" s="241"/>
      <c r="E1" s="241"/>
      <c r="F1" s="241"/>
      <c r="G1" s="241"/>
      <c r="H1" s="241"/>
      <c r="I1" s="241"/>
      <c r="J1" s="241"/>
      <c r="K1" s="241"/>
      <c r="L1" s="241"/>
      <c r="M1" s="241"/>
    </row>
    <row r="2" spans="1:13" s="101" customFormat="1" ht="72" customHeight="1" x14ac:dyDescent="0.2">
      <c r="A2" s="97" t="s">
        <v>121</v>
      </c>
      <c r="B2" s="98" t="s">
        <v>135</v>
      </c>
      <c r="C2" s="99" t="s">
        <v>136</v>
      </c>
      <c r="D2" s="173" t="s">
        <v>137</v>
      </c>
      <c r="E2" s="98"/>
      <c r="F2" s="98" t="s">
        <v>138</v>
      </c>
      <c r="G2" s="100" t="s">
        <v>139</v>
      </c>
      <c r="H2" s="98" t="s">
        <v>140</v>
      </c>
      <c r="I2" s="98" t="s">
        <v>222</v>
      </c>
      <c r="J2" s="98" t="s">
        <v>145</v>
      </c>
      <c r="K2" s="98" t="s">
        <v>142</v>
      </c>
      <c r="L2" s="98" t="s">
        <v>144</v>
      </c>
      <c r="M2" s="98" t="s">
        <v>143</v>
      </c>
    </row>
    <row r="3" spans="1:13" s="102" customFormat="1" ht="36" customHeight="1" thickBot="1" x14ac:dyDescent="0.25">
      <c r="A3" s="242" t="s">
        <v>223</v>
      </c>
      <c r="B3" s="242"/>
      <c r="C3" s="242"/>
      <c r="D3" s="242"/>
      <c r="E3" s="242"/>
      <c r="F3" s="242"/>
      <c r="G3" s="242"/>
      <c r="H3" s="242"/>
      <c r="I3" s="242"/>
      <c r="J3" s="242"/>
      <c r="K3" s="242"/>
      <c r="L3" s="242"/>
      <c r="M3" s="242"/>
    </row>
    <row r="4" spans="1:13" s="112" customFormat="1" ht="71.25" customHeight="1" thickTop="1" thickBot="1" x14ac:dyDescent="0.25">
      <c r="A4" s="103" t="s">
        <v>146</v>
      </c>
      <c r="B4" s="190">
        <v>1.3899999999999999E-2</v>
      </c>
      <c r="C4" s="187" t="s">
        <v>204</v>
      </c>
      <c r="D4" s="174">
        <v>4.4299999999999999E-2</v>
      </c>
      <c r="E4" s="125"/>
      <c r="F4" s="105">
        <v>0.6</v>
      </c>
      <c r="G4" s="106">
        <v>0</v>
      </c>
      <c r="H4" s="107" t="s">
        <v>147</v>
      </c>
      <c r="I4" s="108" t="s">
        <v>220</v>
      </c>
      <c r="J4" s="111" t="s">
        <v>221</v>
      </c>
      <c r="K4" s="104" t="s">
        <v>148</v>
      </c>
      <c r="L4" s="110" t="s">
        <v>150</v>
      </c>
      <c r="M4" s="109" t="s">
        <v>149</v>
      </c>
    </row>
    <row r="5" spans="1:13" s="112" customFormat="1" ht="71.25" customHeight="1" thickTop="1" thickBot="1" x14ac:dyDescent="0.25">
      <c r="A5" s="103" t="s">
        <v>146</v>
      </c>
      <c r="B5" s="190">
        <v>1.49E-2</v>
      </c>
      <c r="C5" s="187" t="s">
        <v>205</v>
      </c>
      <c r="D5" s="174">
        <v>4.4499999999999998E-2</v>
      </c>
      <c r="E5" s="127"/>
      <c r="F5" s="105">
        <v>0.75</v>
      </c>
      <c r="G5" s="106">
        <v>0</v>
      </c>
      <c r="H5" s="107" t="s">
        <v>147</v>
      </c>
      <c r="I5" s="108" t="s">
        <v>220</v>
      </c>
      <c r="J5" s="111" t="s">
        <v>221</v>
      </c>
      <c r="K5" s="104" t="s">
        <v>148</v>
      </c>
      <c r="L5" s="110" t="s">
        <v>150</v>
      </c>
      <c r="M5" s="109" t="s">
        <v>149</v>
      </c>
    </row>
    <row r="6" spans="1:13" s="112" customFormat="1" ht="71.25" customHeight="1" thickTop="1" thickBot="1" x14ac:dyDescent="0.25">
      <c r="A6" s="103" t="s">
        <v>146</v>
      </c>
      <c r="B6" s="190">
        <v>1.84E-2</v>
      </c>
      <c r="C6" s="187" t="s">
        <v>206</v>
      </c>
      <c r="D6" s="174">
        <v>4.5199999999999997E-2</v>
      </c>
      <c r="E6" s="128"/>
      <c r="F6" s="105">
        <v>0.8</v>
      </c>
      <c r="G6" s="106">
        <v>0</v>
      </c>
      <c r="H6" s="107" t="s">
        <v>147</v>
      </c>
      <c r="I6" s="108" t="s">
        <v>220</v>
      </c>
      <c r="J6" s="111" t="s">
        <v>221</v>
      </c>
      <c r="K6" s="104" t="s">
        <v>148</v>
      </c>
      <c r="L6" s="110" t="s">
        <v>150</v>
      </c>
      <c r="M6" s="109" t="s">
        <v>149</v>
      </c>
    </row>
    <row r="7" spans="1:13" s="112" customFormat="1" ht="71.25" customHeight="1" thickTop="1" thickBot="1" x14ac:dyDescent="0.25">
      <c r="A7" s="103" t="s">
        <v>146</v>
      </c>
      <c r="B7" s="190">
        <v>1.9400000000000001E-2</v>
      </c>
      <c r="C7" s="187" t="s">
        <v>207</v>
      </c>
      <c r="D7" s="174">
        <v>4.5400000000000003E-2</v>
      </c>
      <c r="E7" s="113"/>
      <c r="F7" s="114">
        <v>0.85</v>
      </c>
      <c r="G7" s="106">
        <v>0</v>
      </c>
      <c r="H7" s="115" t="s">
        <v>147</v>
      </c>
      <c r="I7" s="108" t="s">
        <v>220</v>
      </c>
      <c r="J7" s="111" t="s">
        <v>221</v>
      </c>
      <c r="K7" s="104" t="s">
        <v>148</v>
      </c>
      <c r="L7" s="110" t="s">
        <v>150</v>
      </c>
      <c r="M7" s="109" t="s">
        <v>149</v>
      </c>
    </row>
    <row r="8" spans="1:13" s="112" customFormat="1" ht="71.25" customHeight="1" thickTop="1" thickBot="1" x14ac:dyDescent="0.25">
      <c r="A8" s="103" t="s">
        <v>146</v>
      </c>
      <c r="B8" s="189">
        <v>2.29E-2</v>
      </c>
      <c r="C8" s="188" t="s">
        <v>208</v>
      </c>
      <c r="D8" s="174">
        <v>4.5999999999999999E-2</v>
      </c>
      <c r="E8" s="116"/>
      <c r="F8" s="117">
        <v>0.9</v>
      </c>
      <c r="G8" s="106">
        <v>0</v>
      </c>
      <c r="H8" s="118" t="s">
        <v>147</v>
      </c>
      <c r="I8" s="108" t="s">
        <v>220</v>
      </c>
      <c r="J8" s="111" t="s">
        <v>221</v>
      </c>
      <c r="K8" s="119" t="s">
        <v>148</v>
      </c>
      <c r="L8" s="110" t="s">
        <v>150</v>
      </c>
      <c r="M8" s="109" t="s">
        <v>149</v>
      </c>
    </row>
    <row r="9" spans="1:13" s="123" customFormat="1" ht="36" customHeight="1" thickTop="1" thickBot="1" x14ac:dyDescent="0.25">
      <c r="A9" s="122" t="s">
        <v>224</v>
      </c>
      <c r="B9" s="122"/>
      <c r="C9" s="122"/>
      <c r="D9" s="122"/>
      <c r="E9" s="122"/>
      <c r="F9" s="122"/>
      <c r="G9" s="122"/>
      <c r="H9" s="122"/>
      <c r="I9" s="122"/>
      <c r="J9" s="122"/>
      <c r="K9" s="122"/>
      <c r="L9" s="122"/>
      <c r="M9" s="122"/>
    </row>
    <row r="10" spans="1:13" s="112" customFormat="1" ht="71.25" customHeight="1" thickTop="1" thickBot="1" x14ac:dyDescent="0.25">
      <c r="A10" s="103" t="s">
        <v>151</v>
      </c>
      <c r="B10" s="189">
        <v>1.6400000000000001E-2</v>
      </c>
      <c r="C10" s="124" t="s">
        <v>152</v>
      </c>
      <c r="D10" s="174">
        <v>4.65E-2</v>
      </c>
      <c r="E10" s="127"/>
      <c r="F10" s="121">
        <v>0.75</v>
      </c>
      <c r="G10" s="106">
        <v>995</v>
      </c>
      <c r="H10" s="218" t="s">
        <v>147</v>
      </c>
      <c r="I10" s="126" t="s">
        <v>225</v>
      </c>
      <c r="J10" s="111" t="s">
        <v>221</v>
      </c>
      <c r="K10" s="110" t="s">
        <v>148</v>
      </c>
      <c r="L10" s="110" t="s">
        <v>150</v>
      </c>
      <c r="M10" s="110" t="s">
        <v>153</v>
      </c>
    </row>
    <row r="11" spans="1:13" s="112" customFormat="1" ht="71.25" customHeight="1" thickTop="1" thickBot="1" x14ac:dyDescent="0.25">
      <c r="A11" s="103" t="s">
        <v>151</v>
      </c>
      <c r="B11" s="189">
        <v>1.9900000000000001E-2</v>
      </c>
      <c r="C11" s="124" t="s">
        <v>152</v>
      </c>
      <c r="D11" s="174">
        <v>4.6100000000000002E-2</v>
      </c>
      <c r="E11" s="127"/>
      <c r="F11" s="121">
        <v>0.75</v>
      </c>
      <c r="G11" s="106">
        <v>0</v>
      </c>
      <c r="H11" s="218" t="s">
        <v>147</v>
      </c>
      <c r="I11" s="108" t="s">
        <v>220</v>
      </c>
      <c r="J11" s="111" t="s">
        <v>221</v>
      </c>
      <c r="K11" s="110" t="s">
        <v>148</v>
      </c>
      <c r="L11" s="110" t="s">
        <v>150</v>
      </c>
      <c r="M11" s="110" t="s">
        <v>153</v>
      </c>
    </row>
    <row r="12" spans="1:13" s="112" customFormat="1" ht="71.25" customHeight="1" thickTop="1" thickBot="1" x14ac:dyDescent="0.25">
      <c r="A12" s="103" t="s">
        <v>151</v>
      </c>
      <c r="B12" s="189">
        <v>1.9400000000000001E-2</v>
      </c>
      <c r="C12" s="124" t="s">
        <v>152</v>
      </c>
      <c r="D12" s="174">
        <v>4.7E-2</v>
      </c>
      <c r="E12" s="128"/>
      <c r="F12" s="121">
        <v>0.8</v>
      </c>
      <c r="G12" s="106">
        <v>995</v>
      </c>
      <c r="H12" s="218" t="s">
        <v>147</v>
      </c>
      <c r="I12" s="126" t="s">
        <v>225</v>
      </c>
      <c r="J12" s="111" t="s">
        <v>221</v>
      </c>
      <c r="K12" s="110" t="s">
        <v>148</v>
      </c>
      <c r="L12" s="110" t="s">
        <v>150</v>
      </c>
      <c r="M12" s="110" t="s">
        <v>153</v>
      </c>
    </row>
    <row r="13" spans="1:13" s="112" customFormat="1" ht="71.25" customHeight="1" thickTop="1" thickBot="1" x14ac:dyDescent="0.25">
      <c r="A13" s="103" t="s">
        <v>151</v>
      </c>
      <c r="B13" s="189">
        <v>2.29E-2</v>
      </c>
      <c r="C13" s="124" t="s">
        <v>152</v>
      </c>
      <c r="D13" s="174">
        <v>4.6600000000000003E-2</v>
      </c>
      <c r="E13" s="128"/>
      <c r="F13" s="121">
        <v>0.8</v>
      </c>
      <c r="G13" s="106">
        <v>0</v>
      </c>
      <c r="H13" s="218" t="s">
        <v>147</v>
      </c>
      <c r="I13" s="108" t="s">
        <v>220</v>
      </c>
      <c r="J13" s="111" t="s">
        <v>221</v>
      </c>
      <c r="K13" s="110" t="s">
        <v>148</v>
      </c>
      <c r="L13" s="110" t="s">
        <v>150</v>
      </c>
      <c r="M13" s="110" t="s">
        <v>153</v>
      </c>
    </row>
    <row r="14" spans="1:13" s="130" customFormat="1" ht="71.25" customHeight="1" thickTop="1" thickBot="1" x14ac:dyDescent="0.25">
      <c r="A14" s="103" t="s">
        <v>151</v>
      </c>
      <c r="B14" s="189">
        <v>2.0400000000000001E-2</v>
      </c>
      <c r="C14" s="124" t="s">
        <v>152</v>
      </c>
      <c r="D14" s="174">
        <v>4.7199999999999999E-2</v>
      </c>
      <c r="E14" s="129"/>
      <c r="F14" s="121">
        <v>0.85</v>
      </c>
      <c r="G14" s="106">
        <v>995</v>
      </c>
      <c r="H14" s="218" t="s">
        <v>147</v>
      </c>
      <c r="I14" s="126" t="s">
        <v>225</v>
      </c>
      <c r="J14" s="111" t="s">
        <v>221</v>
      </c>
      <c r="K14" s="110" t="s">
        <v>148</v>
      </c>
      <c r="L14" s="110" t="s">
        <v>150</v>
      </c>
      <c r="M14" s="110" t="s">
        <v>153</v>
      </c>
    </row>
    <row r="15" spans="1:13" s="130" customFormat="1" ht="71.25" customHeight="1" thickTop="1" thickBot="1" x14ac:dyDescent="0.25">
      <c r="A15" s="103" t="s">
        <v>151</v>
      </c>
      <c r="B15" s="189">
        <v>2.3900000000000001E-2</v>
      </c>
      <c r="C15" s="124" t="s">
        <v>152</v>
      </c>
      <c r="D15" s="174">
        <v>4.6800000000000001E-2</v>
      </c>
      <c r="E15" s="129"/>
      <c r="F15" s="121">
        <v>0.85</v>
      </c>
      <c r="G15" s="106">
        <v>0</v>
      </c>
      <c r="H15" s="218" t="s">
        <v>147</v>
      </c>
      <c r="I15" s="108" t="s">
        <v>220</v>
      </c>
      <c r="J15" s="111" t="s">
        <v>240</v>
      </c>
      <c r="K15" s="110" t="s">
        <v>148</v>
      </c>
      <c r="L15" s="110" t="s">
        <v>150</v>
      </c>
      <c r="M15" s="110" t="s">
        <v>153</v>
      </c>
    </row>
    <row r="16" spans="1:13" s="132" customFormat="1" ht="71.25" customHeight="1" thickTop="1" thickBot="1" x14ac:dyDescent="0.25">
      <c r="A16" s="103" t="s">
        <v>151</v>
      </c>
      <c r="B16" s="189">
        <v>2.3400000000000001E-2</v>
      </c>
      <c r="C16" s="124" t="s">
        <v>152</v>
      </c>
      <c r="D16" s="174">
        <v>4.7699999999999999E-2</v>
      </c>
      <c r="E16" s="131"/>
      <c r="F16" s="121">
        <v>0.9</v>
      </c>
      <c r="G16" s="106">
        <v>995</v>
      </c>
      <c r="H16" s="218" t="s">
        <v>147</v>
      </c>
      <c r="I16" s="126" t="s">
        <v>225</v>
      </c>
      <c r="J16" s="111" t="s">
        <v>221</v>
      </c>
      <c r="K16" s="110" t="s">
        <v>148</v>
      </c>
      <c r="L16" s="110" t="s">
        <v>150</v>
      </c>
      <c r="M16" s="110" t="s">
        <v>153</v>
      </c>
    </row>
    <row r="17" spans="1:13" s="132" customFormat="1" ht="71.25" customHeight="1" thickTop="1" thickBot="1" x14ac:dyDescent="0.25">
      <c r="A17" s="103" t="s">
        <v>151</v>
      </c>
      <c r="B17" s="189">
        <v>2.69E-2</v>
      </c>
      <c r="C17" s="124" t="s">
        <v>152</v>
      </c>
      <c r="D17" s="174">
        <v>4.7300000000000002E-2</v>
      </c>
      <c r="E17" s="131"/>
      <c r="F17" s="121">
        <v>0.9</v>
      </c>
      <c r="G17" s="106">
        <v>0</v>
      </c>
      <c r="H17" s="218" t="s">
        <v>147</v>
      </c>
      <c r="I17" s="108" t="s">
        <v>220</v>
      </c>
      <c r="J17" s="111" t="s">
        <v>221</v>
      </c>
      <c r="K17" s="110" t="s">
        <v>148</v>
      </c>
      <c r="L17" s="110" t="s">
        <v>150</v>
      </c>
      <c r="M17" s="110" t="s">
        <v>153</v>
      </c>
    </row>
    <row r="18" spans="1:13" s="132" customFormat="1" ht="71.25" customHeight="1" thickTop="1" thickBot="1" x14ac:dyDescent="0.25">
      <c r="A18" s="103" t="s">
        <v>154</v>
      </c>
      <c r="B18" s="189">
        <v>2.1899999999999999E-2</v>
      </c>
      <c r="C18" s="124" t="s">
        <v>152</v>
      </c>
      <c r="D18" s="174">
        <v>4.3499999999999997E-2</v>
      </c>
      <c r="E18" s="127"/>
      <c r="F18" s="121">
        <v>0.75</v>
      </c>
      <c r="G18" s="106">
        <v>0</v>
      </c>
      <c r="H18" s="218" t="s">
        <v>158</v>
      </c>
      <c r="I18" s="108" t="s">
        <v>220</v>
      </c>
      <c r="J18" s="111" t="s">
        <v>221</v>
      </c>
      <c r="K18" s="110" t="s">
        <v>148</v>
      </c>
      <c r="L18" s="110" t="s">
        <v>150</v>
      </c>
      <c r="M18" s="110" t="s">
        <v>153</v>
      </c>
    </row>
    <row r="19" spans="1:13" s="132" customFormat="1" ht="71.25" customHeight="1" thickTop="1" thickBot="1" x14ac:dyDescent="0.25">
      <c r="A19" s="103" t="s">
        <v>154</v>
      </c>
      <c r="B19" s="189">
        <v>2.3900000000000001E-2</v>
      </c>
      <c r="C19" s="124" t="s">
        <v>152</v>
      </c>
      <c r="D19" s="174">
        <v>4.3999999999999997E-2</v>
      </c>
      <c r="E19" s="129"/>
      <c r="F19" s="121">
        <v>0.85</v>
      </c>
      <c r="G19" s="106">
        <v>0</v>
      </c>
      <c r="H19" s="218" t="s">
        <v>158</v>
      </c>
      <c r="I19" s="108" t="s">
        <v>220</v>
      </c>
      <c r="J19" s="111" t="s">
        <v>221</v>
      </c>
      <c r="K19" s="110" t="s">
        <v>148</v>
      </c>
      <c r="L19" s="110" t="s">
        <v>150</v>
      </c>
      <c r="M19" s="110" t="s">
        <v>153</v>
      </c>
    </row>
    <row r="20" spans="1:13" s="112" customFormat="1" ht="71.25" customHeight="1" thickTop="1" thickBot="1" x14ac:dyDescent="0.25">
      <c r="A20" s="103" t="s">
        <v>154</v>
      </c>
      <c r="B20" s="189">
        <v>2.69E-2</v>
      </c>
      <c r="C20" s="124" t="s">
        <v>152</v>
      </c>
      <c r="D20" s="174">
        <v>4.48E-2</v>
      </c>
      <c r="E20" s="131"/>
      <c r="F20" s="121">
        <v>0.9</v>
      </c>
      <c r="G20" s="106">
        <v>0</v>
      </c>
      <c r="H20" s="218" t="s">
        <v>158</v>
      </c>
      <c r="I20" s="108" t="s">
        <v>220</v>
      </c>
      <c r="J20" s="111" t="s">
        <v>221</v>
      </c>
      <c r="K20" s="110" t="s">
        <v>148</v>
      </c>
      <c r="L20" s="110" t="s">
        <v>150</v>
      </c>
      <c r="M20" s="110" t="s">
        <v>153</v>
      </c>
    </row>
    <row r="21" spans="1:13" s="112" customFormat="1" ht="71.25" customHeight="1" thickTop="1" thickBot="1" x14ac:dyDescent="0.25">
      <c r="A21" s="103" t="s">
        <v>155</v>
      </c>
      <c r="B21" s="189">
        <v>2.1399999999999999E-2</v>
      </c>
      <c r="C21" s="124" t="s">
        <v>152</v>
      </c>
      <c r="D21" s="174">
        <v>4.0800000000000003E-2</v>
      </c>
      <c r="E21" s="125"/>
      <c r="F21" s="121">
        <v>0.6</v>
      </c>
      <c r="G21" s="106">
        <v>995</v>
      </c>
      <c r="H21" s="218" t="s">
        <v>241</v>
      </c>
      <c r="I21" s="126" t="s">
        <v>225</v>
      </c>
      <c r="J21" s="111" t="s">
        <v>221</v>
      </c>
      <c r="K21" s="110" t="s">
        <v>148</v>
      </c>
      <c r="L21" s="110" t="s">
        <v>150</v>
      </c>
      <c r="M21" s="110" t="s">
        <v>153</v>
      </c>
    </row>
    <row r="22" spans="1:13" s="112" customFormat="1" ht="71.25" customHeight="1" thickTop="1" thickBot="1" x14ac:dyDescent="0.25">
      <c r="A22" s="103" t="s">
        <v>155</v>
      </c>
      <c r="B22" s="189">
        <v>2.3400000000000001E-2</v>
      </c>
      <c r="C22" s="124" t="s">
        <v>152</v>
      </c>
      <c r="D22" s="174">
        <v>4.1300000000000003E-2</v>
      </c>
      <c r="E22" s="125"/>
      <c r="F22" s="121">
        <v>0.6</v>
      </c>
      <c r="G22" s="106">
        <v>0</v>
      </c>
      <c r="H22" s="218" t="s">
        <v>241</v>
      </c>
      <c r="I22" s="108" t="s">
        <v>220</v>
      </c>
      <c r="J22" s="111" t="s">
        <v>221</v>
      </c>
      <c r="K22" s="110" t="s">
        <v>148</v>
      </c>
      <c r="L22" s="110" t="s">
        <v>150</v>
      </c>
      <c r="M22" s="110" t="s">
        <v>153</v>
      </c>
    </row>
    <row r="23" spans="1:13" s="112" customFormat="1" ht="71.25" customHeight="1" thickTop="1" thickBot="1" x14ac:dyDescent="0.25">
      <c r="A23" s="103" t="s">
        <v>155</v>
      </c>
      <c r="B23" s="189">
        <v>2.4400000000000002E-2</v>
      </c>
      <c r="C23" s="124" t="s">
        <v>152</v>
      </c>
      <c r="D23" s="174">
        <v>4.1799999999999997E-2</v>
      </c>
      <c r="E23" s="127"/>
      <c r="F23" s="121">
        <v>0.75</v>
      </c>
      <c r="G23" s="106">
        <v>995</v>
      </c>
      <c r="H23" s="218" t="s">
        <v>241</v>
      </c>
      <c r="I23" s="126" t="s">
        <v>225</v>
      </c>
      <c r="J23" s="111" t="s">
        <v>221</v>
      </c>
      <c r="K23" s="110" t="s">
        <v>148</v>
      </c>
      <c r="L23" s="110" t="s">
        <v>150</v>
      </c>
      <c r="M23" s="110" t="s">
        <v>153</v>
      </c>
    </row>
    <row r="24" spans="1:13" s="101" customFormat="1" ht="72" customHeight="1" thickTop="1" thickBot="1" x14ac:dyDescent="0.25">
      <c r="A24" s="97" t="s">
        <v>121</v>
      </c>
      <c r="B24" s="98" t="s">
        <v>135</v>
      </c>
      <c r="C24" s="99" t="s">
        <v>136</v>
      </c>
      <c r="D24" s="173" t="s">
        <v>137</v>
      </c>
      <c r="E24" s="98"/>
      <c r="F24" s="98" t="s">
        <v>138</v>
      </c>
      <c r="G24" s="100" t="s">
        <v>139</v>
      </c>
      <c r="H24" s="98" t="s">
        <v>140</v>
      </c>
      <c r="I24" s="98" t="s">
        <v>141</v>
      </c>
      <c r="J24" s="98" t="s">
        <v>145</v>
      </c>
      <c r="K24" s="98" t="s">
        <v>142</v>
      </c>
      <c r="L24" s="98" t="s">
        <v>144</v>
      </c>
      <c r="M24" s="98" t="s">
        <v>143</v>
      </c>
    </row>
    <row r="25" spans="1:13" s="112" customFormat="1" ht="71.25" customHeight="1" thickTop="1" thickBot="1" x14ac:dyDescent="0.25">
      <c r="A25" s="103" t="s">
        <v>155</v>
      </c>
      <c r="B25" s="189">
        <v>2.64E-2</v>
      </c>
      <c r="C25" s="124" t="s">
        <v>152</v>
      </c>
      <c r="D25" s="174">
        <v>4.2299999999999997E-2</v>
      </c>
      <c r="E25" s="127"/>
      <c r="F25" s="121">
        <v>0.75</v>
      </c>
      <c r="G25" s="106">
        <v>0</v>
      </c>
      <c r="H25" s="218" t="s">
        <v>241</v>
      </c>
      <c r="I25" s="108" t="s">
        <v>220</v>
      </c>
      <c r="J25" s="111" t="s">
        <v>221</v>
      </c>
      <c r="K25" s="110" t="s">
        <v>148</v>
      </c>
      <c r="L25" s="110" t="s">
        <v>150</v>
      </c>
      <c r="M25" s="110" t="s">
        <v>153</v>
      </c>
    </row>
    <row r="26" spans="1:13" s="112" customFormat="1" ht="71.25" customHeight="1" thickTop="1" thickBot="1" x14ac:dyDescent="0.25">
      <c r="A26" s="103" t="s">
        <v>155</v>
      </c>
      <c r="B26" s="189">
        <v>2.5399999999999999E-2</v>
      </c>
      <c r="C26" s="124" t="s">
        <v>152</v>
      </c>
      <c r="D26" s="174">
        <v>4.2099999999999999E-2</v>
      </c>
      <c r="E26" s="128"/>
      <c r="F26" s="121">
        <v>0.8</v>
      </c>
      <c r="G26" s="106">
        <v>995</v>
      </c>
      <c r="H26" s="218" t="s">
        <v>241</v>
      </c>
      <c r="I26" s="126" t="s">
        <v>225</v>
      </c>
      <c r="J26" s="111" t="s">
        <v>221</v>
      </c>
      <c r="K26" s="110" t="s">
        <v>148</v>
      </c>
      <c r="L26" s="110" t="s">
        <v>150</v>
      </c>
      <c r="M26" s="110" t="s">
        <v>153</v>
      </c>
    </row>
    <row r="27" spans="1:13" s="112" customFormat="1" ht="71.25" customHeight="1" thickTop="1" thickBot="1" x14ac:dyDescent="0.25">
      <c r="A27" s="103" t="s">
        <v>155</v>
      </c>
      <c r="B27" s="189">
        <v>2.7400000000000001E-2</v>
      </c>
      <c r="C27" s="124" t="s">
        <v>152</v>
      </c>
      <c r="D27" s="174">
        <v>4.2700000000000002E-2</v>
      </c>
      <c r="E27" s="128"/>
      <c r="F27" s="121">
        <v>0.8</v>
      </c>
      <c r="G27" s="106">
        <v>0</v>
      </c>
      <c r="H27" s="218" t="s">
        <v>241</v>
      </c>
      <c r="I27" s="108" t="s">
        <v>220</v>
      </c>
      <c r="J27" s="111" t="s">
        <v>221</v>
      </c>
      <c r="K27" s="110" t="s">
        <v>148</v>
      </c>
      <c r="L27" s="110" t="s">
        <v>150</v>
      </c>
      <c r="M27" s="110" t="s">
        <v>153</v>
      </c>
    </row>
    <row r="28" spans="1:13" s="112" customFormat="1" ht="71.25" customHeight="1" thickTop="1" thickBot="1" x14ac:dyDescent="0.25">
      <c r="A28" s="133" t="s">
        <v>155</v>
      </c>
      <c r="B28" s="189">
        <v>2.8400000000000002E-2</v>
      </c>
      <c r="C28" s="124" t="s">
        <v>152</v>
      </c>
      <c r="D28" s="174">
        <v>4.3299999999999998E-2</v>
      </c>
      <c r="E28" s="113"/>
      <c r="F28" s="117">
        <v>0.85</v>
      </c>
      <c r="G28" s="106">
        <v>995</v>
      </c>
      <c r="H28" s="218" t="s">
        <v>241</v>
      </c>
      <c r="I28" s="126" t="s">
        <v>225</v>
      </c>
      <c r="J28" s="111" t="s">
        <v>221</v>
      </c>
      <c r="K28" s="110" t="s">
        <v>148</v>
      </c>
      <c r="L28" s="110" t="s">
        <v>150</v>
      </c>
      <c r="M28" s="110" t="s">
        <v>153</v>
      </c>
    </row>
    <row r="29" spans="1:13" s="112" customFormat="1" ht="71.25" customHeight="1" thickTop="1" thickBot="1" x14ac:dyDescent="0.25">
      <c r="A29" s="133" t="s">
        <v>155</v>
      </c>
      <c r="B29" s="189">
        <v>3.04E-2</v>
      </c>
      <c r="C29" s="124" t="s">
        <v>152</v>
      </c>
      <c r="D29" s="174">
        <v>4.3799999999999999E-2</v>
      </c>
      <c r="E29" s="113"/>
      <c r="F29" s="117">
        <v>0.85</v>
      </c>
      <c r="G29" s="106">
        <v>0</v>
      </c>
      <c r="H29" s="218" t="s">
        <v>241</v>
      </c>
      <c r="I29" s="108" t="s">
        <v>220</v>
      </c>
      <c r="J29" s="111" t="s">
        <v>221</v>
      </c>
      <c r="K29" s="110" t="s">
        <v>148</v>
      </c>
      <c r="L29" s="110" t="s">
        <v>150</v>
      </c>
      <c r="M29" s="110" t="s">
        <v>153</v>
      </c>
    </row>
    <row r="30" spans="1:13" s="112" customFormat="1" ht="71.25" customHeight="1" thickTop="1" thickBot="1" x14ac:dyDescent="0.25">
      <c r="A30" s="103" t="s">
        <v>155</v>
      </c>
      <c r="B30" s="189">
        <v>3.1899999999999998E-2</v>
      </c>
      <c r="C30" s="124" t="s">
        <v>152</v>
      </c>
      <c r="D30" s="174">
        <v>4.4299999999999999E-2</v>
      </c>
      <c r="E30" s="131"/>
      <c r="F30" s="121">
        <v>0.9</v>
      </c>
      <c r="G30" s="106">
        <v>0</v>
      </c>
      <c r="H30" s="218" t="s">
        <v>241</v>
      </c>
      <c r="I30" s="108" t="s">
        <v>220</v>
      </c>
      <c r="J30" s="111" t="s">
        <v>221</v>
      </c>
      <c r="K30" s="110" t="s">
        <v>148</v>
      </c>
      <c r="L30" s="110" t="s">
        <v>150</v>
      </c>
      <c r="M30" s="110" t="s">
        <v>153</v>
      </c>
    </row>
    <row r="31" spans="1:13" s="123" customFormat="1" ht="36" customHeight="1" thickTop="1" thickBot="1" x14ac:dyDescent="0.25">
      <c r="A31" s="122" t="s">
        <v>226</v>
      </c>
      <c r="B31" s="122"/>
      <c r="C31" s="122"/>
      <c r="D31" s="122"/>
      <c r="E31" s="122"/>
      <c r="F31" s="122"/>
      <c r="G31" s="122"/>
      <c r="H31" s="138"/>
      <c r="I31" s="122"/>
      <c r="J31" s="122"/>
      <c r="K31" s="122"/>
      <c r="L31" s="122"/>
      <c r="M31" s="122"/>
    </row>
    <row r="32" spans="1:13" s="123" customFormat="1" ht="94.5" thickTop="1" thickBot="1" x14ac:dyDescent="0.25">
      <c r="A32" s="103" t="s">
        <v>146</v>
      </c>
      <c r="B32" s="190">
        <v>1.5900000000000001E-2</v>
      </c>
      <c r="C32" s="187" t="s">
        <v>209</v>
      </c>
      <c r="D32" s="174">
        <v>4.3499999999999997E-2</v>
      </c>
      <c r="E32" s="125"/>
      <c r="F32" s="134">
        <v>0.6</v>
      </c>
      <c r="G32" s="135">
        <v>0</v>
      </c>
      <c r="H32" s="196" t="s">
        <v>147</v>
      </c>
      <c r="I32" s="136" t="s">
        <v>220</v>
      </c>
      <c r="J32" s="137" t="s">
        <v>227</v>
      </c>
      <c r="K32" s="104" t="s">
        <v>148</v>
      </c>
      <c r="L32" s="110" t="s">
        <v>156</v>
      </c>
      <c r="M32" s="109" t="s">
        <v>149</v>
      </c>
    </row>
    <row r="33" spans="1:13" s="123" customFormat="1" ht="94.5" thickTop="1" thickBot="1" x14ac:dyDescent="0.25">
      <c r="A33" s="103" t="s">
        <v>146</v>
      </c>
      <c r="B33" s="190">
        <v>1.7399999999999999E-2</v>
      </c>
      <c r="C33" s="187" t="s">
        <v>210</v>
      </c>
      <c r="D33" s="174">
        <v>4.3900000000000002E-2</v>
      </c>
      <c r="E33" s="127"/>
      <c r="F33" s="134">
        <v>0.75</v>
      </c>
      <c r="G33" s="135">
        <v>0</v>
      </c>
      <c r="H33" s="196" t="s">
        <v>147</v>
      </c>
      <c r="I33" s="136" t="s">
        <v>220</v>
      </c>
      <c r="J33" s="137" t="s">
        <v>228</v>
      </c>
      <c r="K33" s="104" t="s">
        <v>148</v>
      </c>
      <c r="L33" s="110" t="s">
        <v>156</v>
      </c>
      <c r="M33" s="109" t="s">
        <v>149</v>
      </c>
    </row>
    <row r="34" spans="1:13" s="123" customFormat="1" ht="94.5" thickTop="1" thickBot="1" x14ac:dyDescent="0.25">
      <c r="A34" s="103" t="s">
        <v>146</v>
      </c>
      <c r="B34" s="190">
        <v>1.84E-2</v>
      </c>
      <c r="C34" s="187" t="s">
        <v>206</v>
      </c>
      <c r="D34" s="174">
        <v>4.41E-2</v>
      </c>
      <c r="E34" s="128"/>
      <c r="F34" s="134">
        <v>0.8</v>
      </c>
      <c r="G34" s="135">
        <v>0</v>
      </c>
      <c r="H34" s="196" t="s">
        <v>147</v>
      </c>
      <c r="I34" s="136" t="s">
        <v>220</v>
      </c>
      <c r="J34" s="137" t="s">
        <v>229</v>
      </c>
      <c r="K34" s="104" t="s">
        <v>148</v>
      </c>
      <c r="L34" s="110" t="s">
        <v>156</v>
      </c>
      <c r="M34" s="109" t="s">
        <v>149</v>
      </c>
    </row>
    <row r="35" spans="1:13" s="112" customFormat="1" ht="94.5" thickTop="1" thickBot="1" x14ac:dyDescent="0.25">
      <c r="A35" s="103" t="s">
        <v>146</v>
      </c>
      <c r="B35" s="190">
        <v>1.9400000000000001E-2</v>
      </c>
      <c r="C35" s="187" t="s">
        <v>207</v>
      </c>
      <c r="D35" s="174">
        <v>4.4299999999999999E-2</v>
      </c>
      <c r="E35" s="113"/>
      <c r="F35" s="121">
        <v>0.85</v>
      </c>
      <c r="G35" s="135">
        <v>0</v>
      </c>
      <c r="H35" s="196" t="s">
        <v>147</v>
      </c>
      <c r="I35" s="136" t="s">
        <v>220</v>
      </c>
      <c r="J35" s="137" t="s">
        <v>229</v>
      </c>
      <c r="K35" s="104" t="s">
        <v>148</v>
      </c>
      <c r="L35" s="110" t="s">
        <v>156</v>
      </c>
      <c r="M35" s="109" t="s">
        <v>149</v>
      </c>
    </row>
    <row r="36" spans="1:13" s="123" customFormat="1" ht="36" customHeight="1" thickTop="1" thickBot="1" x14ac:dyDescent="0.25">
      <c r="A36" s="122" t="s">
        <v>226</v>
      </c>
      <c r="B36" s="197"/>
      <c r="C36" s="122"/>
      <c r="D36" s="122"/>
      <c r="E36" s="122"/>
      <c r="F36" s="122"/>
      <c r="G36" s="122"/>
      <c r="H36" s="138"/>
      <c r="I36" s="122"/>
      <c r="J36" s="138"/>
      <c r="K36" s="122"/>
      <c r="L36" s="122"/>
      <c r="M36" s="122"/>
    </row>
    <row r="37" spans="1:13" s="112" customFormat="1" ht="95.25" customHeight="1" thickTop="1" thickBot="1" x14ac:dyDescent="0.25">
      <c r="A37" s="103" t="s">
        <v>151</v>
      </c>
      <c r="B37" s="189">
        <v>2.1000000000000001E-2</v>
      </c>
      <c r="C37" s="124" t="s">
        <v>152</v>
      </c>
      <c r="D37" s="174">
        <v>4.5499999999999999E-2</v>
      </c>
      <c r="E37" s="125"/>
      <c r="F37" s="121">
        <v>0.6</v>
      </c>
      <c r="G37" s="124">
        <v>0</v>
      </c>
      <c r="H37" s="218" t="s">
        <v>147</v>
      </c>
      <c r="I37" s="136" t="s">
        <v>220</v>
      </c>
      <c r="J37" s="137" t="s">
        <v>229</v>
      </c>
      <c r="K37" s="110" t="s">
        <v>148</v>
      </c>
      <c r="L37" s="110" t="s">
        <v>156</v>
      </c>
      <c r="M37" s="110" t="s">
        <v>153</v>
      </c>
    </row>
    <row r="38" spans="1:13" s="112" customFormat="1" ht="95.25" customHeight="1" thickTop="1" thickBot="1" x14ac:dyDescent="0.25">
      <c r="A38" s="103" t="s">
        <v>151</v>
      </c>
      <c r="B38" s="189">
        <v>2.1499999999999998E-2</v>
      </c>
      <c r="C38" s="124" t="s">
        <v>152</v>
      </c>
      <c r="D38" s="174">
        <v>4.5600000000000002E-2</v>
      </c>
      <c r="E38" s="127"/>
      <c r="F38" s="121">
        <v>0.75</v>
      </c>
      <c r="G38" s="124">
        <v>0</v>
      </c>
      <c r="H38" s="218" t="s">
        <v>147</v>
      </c>
      <c r="I38" s="136" t="s">
        <v>220</v>
      </c>
      <c r="J38" s="137" t="s">
        <v>229</v>
      </c>
      <c r="K38" s="110" t="s">
        <v>148</v>
      </c>
      <c r="L38" s="110" t="s">
        <v>156</v>
      </c>
      <c r="M38" s="110" t="s">
        <v>153</v>
      </c>
    </row>
    <row r="39" spans="1:13" s="112" customFormat="1" ht="95.25" customHeight="1" thickTop="1" thickBot="1" x14ac:dyDescent="0.25">
      <c r="A39" s="103" t="s">
        <v>151</v>
      </c>
      <c r="B39" s="189">
        <v>2.3E-2</v>
      </c>
      <c r="C39" s="124" t="s">
        <v>152</v>
      </c>
      <c r="D39" s="174">
        <v>4.5900000000000003E-2</v>
      </c>
      <c r="E39" s="128"/>
      <c r="F39" s="117">
        <v>0.8</v>
      </c>
      <c r="G39" s="124">
        <v>0</v>
      </c>
      <c r="H39" s="218" t="s">
        <v>147</v>
      </c>
      <c r="I39" s="136" t="s">
        <v>220</v>
      </c>
      <c r="J39" s="137" t="s">
        <v>229</v>
      </c>
      <c r="K39" s="110" t="s">
        <v>148</v>
      </c>
      <c r="L39" s="110" t="s">
        <v>156</v>
      </c>
      <c r="M39" s="110" t="s">
        <v>153</v>
      </c>
    </row>
    <row r="40" spans="1:13" s="112" customFormat="1" ht="95.25" customHeight="1" thickTop="1" thickBot="1" x14ac:dyDescent="0.25">
      <c r="A40" s="103" t="s">
        <v>151</v>
      </c>
      <c r="B40" s="189">
        <v>2.4500000000000001E-2</v>
      </c>
      <c r="C40" s="124" t="s">
        <v>152</v>
      </c>
      <c r="D40" s="174">
        <v>4.6199999999999998E-2</v>
      </c>
      <c r="E40" s="113"/>
      <c r="F40" s="121">
        <v>0.85</v>
      </c>
      <c r="G40" s="124">
        <v>0</v>
      </c>
      <c r="H40" s="218" t="s">
        <v>147</v>
      </c>
      <c r="I40" s="136" t="s">
        <v>220</v>
      </c>
      <c r="J40" s="137" t="s">
        <v>229</v>
      </c>
      <c r="K40" s="110" t="s">
        <v>148</v>
      </c>
      <c r="L40" s="110" t="s">
        <v>156</v>
      </c>
      <c r="M40" s="110" t="s">
        <v>153</v>
      </c>
    </row>
    <row r="41" spans="1:13" s="112" customFormat="1" ht="95.25" customHeight="1" thickTop="1" thickBot="1" x14ac:dyDescent="0.25">
      <c r="A41" s="103" t="s">
        <v>155</v>
      </c>
      <c r="B41" s="224">
        <v>2.4899999999999999E-2</v>
      </c>
      <c r="C41" s="124" t="s">
        <v>152</v>
      </c>
      <c r="D41" s="174">
        <v>3.3599999999999998E-2</v>
      </c>
      <c r="E41" s="125"/>
      <c r="F41" s="121">
        <v>0.6</v>
      </c>
      <c r="G41" s="124">
        <v>0</v>
      </c>
      <c r="H41" s="218" t="s">
        <v>241</v>
      </c>
      <c r="I41" s="136" t="s">
        <v>220</v>
      </c>
      <c r="J41" s="137" t="s">
        <v>229</v>
      </c>
      <c r="K41" s="110" t="s">
        <v>148</v>
      </c>
      <c r="L41" s="110" t="s">
        <v>156</v>
      </c>
      <c r="M41" s="110" t="s">
        <v>153</v>
      </c>
    </row>
    <row r="42" spans="1:13" s="112" customFormat="1" ht="95.25" customHeight="1" thickTop="1" thickBot="1" x14ac:dyDescent="0.25">
      <c r="A42" s="103" t="s">
        <v>155</v>
      </c>
      <c r="B42" s="224">
        <v>2.5899999999999999E-2</v>
      </c>
      <c r="C42" s="124" t="s">
        <v>152</v>
      </c>
      <c r="D42" s="174">
        <v>3.4200000000000001E-2</v>
      </c>
      <c r="E42" s="139"/>
      <c r="F42" s="121">
        <v>0.7</v>
      </c>
      <c r="G42" s="124">
        <v>0</v>
      </c>
      <c r="H42" s="218" t="s">
        <v>241</v>
      </c>
      <c r="I42" s="136" t="s">
        <v>220</v>
      </c>
      <c r="J42" s="137" t="s">
        <v>229</v>
      </c>
      <c r="K42" s="110" t="s">
        <v>148</v>
      </c>
      <c r="L42" s="110" t="s">
        <v>156</v>
      </c>
      <c r="M42" s="110" t="s">
        <v>153</v>
      </c>
    </row>
    <row r="43" spans="1:13" s="112" customFormat="1" ht="95.25" customHeight="1" thickTop="1" thickBot="1" x14ac:dyDescent="0.25">
      <c r="A43" s="103" t="s">
        <v>155</v>
      </c>
      <c r="B43" s="224">
        <v>2.69E-2</v>
      </c>
      <c r="C43" s="124" t="s">
        <v>152</v>
      </c>
      <c r="D43" s="174">
        <v>3.49E-2</v>
      </c>
      <c r="E43" s="127"/>
      <c r="F43" s="121">
        <v>0.75</v>
      </c>
      <c r="G43" s="124">
        <v>0</v>
      </c>
      <c r="H43" s="218" t="s">
        <v>241</v>
      </c>
      <c r="I43" s="136" t="s">
        <v>220</v>
      </c>
      <c r="J43" s="137" t="s">
        <v>229</v>
      </c>
      <c r="K43" s="110" t="s">
        <v>148</v>
      </c>
      <c r="L43" s="110" t="s">
        <v>156</v>
      </c>
      <c r="M43" s="110" t="s">
        <v>153</v>
      </c>
    </row>
    <row r="44" spans="1:13" s="101" customFormat="1" ht="72" customHeight="1" thickTop="1" thickBot="1" x14ac:dyDescent="0.25">
      <c r="A44" s="97" t="s">
        <v>121</v>
      </c>
      <c r="B44" s="98" t="s">
        <v>135</v>
      </c>
      <c r="C44" s="99" t="s">
        <v>136</v>
      </c>
      <c r="D44" s="173" t="s">
        <v>137</v>
      </c>
      <c r="E44" s="98"/>
      <c r="F44" s="98" t="s">
        <v>138</v>
      </c>
      <c r="G44" s="100" t="s">
        <v>139</v>
      </c>
      <c r="H44" s="98" t="s">
        <v>140</v>
      </c>
      <c r="I44" s="98" t="s">
        <v>141</v>
      </c>
      <c r="J44" s="98" t="s">
        <v>145</v>
      </c>
      <c r="K44" s="98" t="s">
        <v>142</v>
      </c>
      <c r="L44" s="98" t="s">
        <v>144</v>
      </c>
      <c r="M44" s="98" t="s">
        <v>143</v>
      </c>
    </row>
    <row r="45" spans="1:13" s="112" customFormat="1" ht="95.25" customHeight="1" thickTop="1" thickBot="1" x14ac:dyDescent="0.25">
      <c r="A45" s="103" t="s">
        <v>155</v>
      </c>
      <c r="B45" s="224">
        <v>2.7900000000000001E-2</v>
      </c>
      <c r="C45" s="124" t="s">
        <v>152</v>
      </c>
      <c r="D45" s="174">
        <v>3.56E-2</v>
      </c>
      <c r="E45" s="128"/>
      <c r="F45" s="121">
        <v>0.8</v>
      </c>
      <c r="G45" s="124">
        <v>0</v>
      </c>
      <c r="H45" s="218" t="s">
        <v>241</v>
      </c>
      <c r="I45" s="136" t="s">
        <v>220</v>
      </c>
      <c r="J45" s="137" t="s">
        <v>229</v>
      </c>
      <c r="K45" s="110" t="s">
        <v>148</v>
      </c>
      <c r="L45" s="110" t="s">
        <v>156</v>
      </c>
      <c r="M45" s="110" t="s">
        <v>153</v>
      </c>
    </row>
    <row r="46" spans="1:13" s="112" customFormat="1" ht="94.5" thickTop="1" thickBot="1" x14ac:dyDescent="0.25">
      <c r="A46" s="103" t="s">
        <v>155</v>
      </c>
      <c r="B46" s="224">
        <v>2.8899999999999999E-2</v>
      </c>
      <c r="C46" s="124" t="s">
        <v>152</v>
      </c>
      <c r="D46" s="174">
        <v>3.6299999999999999E-2</v>
      </c>
      <c r="E46" s="113"/>
      <c r="F46" s="121">
        <v>0.85</v>
      </c>
      <c r="G46" s="124">
        <v>0</v>
      </c>
      <c r="H46" s="218" t="s">
        <v>241</v>
      </c>
      <c r="I46" s="136" t="s">
        <v>220</v>
      </c>
      <c r="J46" s="137" t="s">
        <v>229</v>
      </c>
      <c r="K46" s="110" t="s">
        <v>148</v>
      </c>
      <c r="L46" s="110" t="s">
        <v>156</v>
      </c>
      <c r="M46" s="110" t="s">
        <v>153</v>
      </c>
    </row>
    <row r="47" spans="1:13" s="141" customFormat="1" ht="36" customHeight="1" thickTop="1" thickBot="1" x14ac:dyDescent="0.25">
      <c r="A47" s="140" t="s">
        <v>230</v>
      </c>
      <c r="B47" s="140"/>
      <c r="C47" s="140"/>
      <c r="D47" s="140"/>
      <c r="E47" s="140"/>
      <c r="F47" s="140"/>
      <c r="G47" s="140"/>
      <c r="H47" s="140"/>
      <c r="I47" s="140"/>
      <c r="J47" s="140"/>
      <c r="K47" s="140"/>
      <c r="L47" s="140"/>
      <c r="M47" s="140"/>
    </row>
    <row r="48" spans="1:13" s="112" customFormat="1" ht="72" customHeight="1" thickTop="1" thickBot="1" x14ac:dyDescent="0.25">
      <c r="A48" s="142" t="s">
        <v>146</v>
      </c>
      <c r="B48" s="191">
        <v>3.7400000000000003E-2</v>
      </c>
      <c r="C48" s="143" t="s">
        <v>211</v>
      </c>
      <c r="D48" s="174">
        <v>5.0999999999999997E-2</v>
      </c>
      <c r="E48" s="144"/>
      <c r="F48" s="145">
        <v>0.6</v>
      </c>
      <c r="G48" s="143">
        <v>995</v>
      </c>
      <c r="H48" s="146" t="s">
        <v>147</v>
      </c>
      <c r="I48" s="126" t="s">
        <v>220</v>
      </c>
      <c r="J48" s="111" t="s">
        <v>221</v>
      </c>
      <c r="K48" s="147" t="s">
        <v>148</v>
      </c>
      <c r="L48" s="147" t="s">
        <v>150</v>
      </c>
      <c r="M48" s="148" t="s">
        <v>149</v>
      </c>
    </row>
    <row r="49" spans="1:13" s="112" customFormat="1" ht="72" customHeight="1" thickTop="1" thickBot="1" x14ac:dyDescent="0.25">
      <c r="A49" s="149" t="s">
        <v>146</v>
      </c>
      <c r="B49" s="192">
        <v>4.24E-2</v>
      </c>
      <c r="C49" s="150" t="s">
        <v>212</v>
      </c>
      <c r="D49" s="174">
        <v>5.2400000000000002E-2</v>
      </c>
      <c r="E49" s="127"/>
      <c r="F49" s="151">
        <v>0.75</v>
      </c>
      <c r="G49" s="150">
        <v>995</v>
      </c>
      <c r="H49" s="152" t="s">
        <v>147</v>
      </c>
      <c r="I49" s="126" t="s">
        <v>220</v>
      </c>
      <c r="J49" s="111" t="s">
        <v>221</v>
      </c>
      <c r="K49" s="153" t="s">
        <v>148</v>
      </c>
      <c r="L49" s="154" t="s">
        <v>150</v>
      </c>
      <c r="M49" s="148" t="s">
        <v>149</v>
      </c>
    </row>
    <row r="50" spans="1:13" s="112" customFormat="1" ht="72" customHeight="1" thickTop="1" thickBot="1" x14ac:dyDescent="0.25">
      <c r="A50" s="155" t="s">
        <v>157</v>
      </c>
      <c r="B50" s="191">
        <v>2.7400000000000001E-2</v>
      </c>
      <c r="C50" s="175" t="s">
        <v>213</v>
      </c>
      <c r="D50" s="174">
        <v>4.5600000000000002E-2</v>
      </c>
      <c r="E50" s="144"/>
      <c r="F50" s="151">
        <v>0.6</v>
      </c>
      <c r="G50" s="143">
        <v>995</v>
      </c>
      <c r="H50" s="156" t="s">
        <v>158</v>
      </c>
      <c r="I50" s="157" t="s">
        <v>220</v>
      </c>
      <c r="J50" s="111" t="s">
        <v>221</v>
      </c>
      <c r="K50" s="158" t="s">
        <v>148</v>
      </c>
      <c r="L50" s="147" t="s">
        <v>150</v>
      </c>
      <c r="M50" s="159" t="s">
        <v>159</v>
      </c>
    </row>
    <row r="51" spans="1:13" s="112" customFormat="1" ht="72" customHeight="1" thickTop="1" thickBot="1" x14ac:dyDescent="0.25">
      <c r="A51" s="160" t="s">
        <v>157</v>
      </c>
      <c r="B51" s="193">
        <v>3.2399999999999998E-2</v>
      </c>
      <c r="C51" s="176" t="s">
        <v>214</v>
      </c>
      <c r="D51" s="174">
        <v>4.7E-2</v>
      </c>
      <c r="E51" s="127"/>
      <c r="F51" s="151">
        <v>0.75</v>
      </c>
      <c r="G51" s="150">
        <v>995</v>
      </c>
      <c r="H51" s="161" t="s">
        <v>158</v>
      </c>
      <c r="I51" s="108" t="s">
        <v>220</v>
      </c>
      <c r="J51" s="111" t="s">
        <v>221</v>
      </c>
      <c r="K51" s="162" t="s">
        <v>148</v>
      </c>
      <c r="L51" s="154" t="s">
        <v>150</v>
      </c>
      <c r="M51" s="163" t="s">
        <v>159</v>
      </c>
    </row>
    <row r="52" spans="1:13" s="123" customFormat="1" ht="45.75" customHeight="1" thickTop="1" x14ac:dyDescent="0.2">
      <c r="A52" s="198"/>
      <c r="B52" s="199"/>
      <c r="C52" s="200"/>
      <c r="D52" s="201"/>
      <c r="E52" s="200"/>
      <c r="F52" s="200"/>
      <c r="G52" s="200"/>
      <c r="H52" s="200"/>
      <c r="I52" s="200"/>
      <c r="J52" s="200"/>
      <c r="K52" s="200"/>
      <c r="L52" s="200"/>
      <c r="M52" s="200"/>
    </row>
    <row r="53" spans="1:13" ht="45" customHeight="1" thickBot="1" x14ac:dyDescent="0.25">
      <c r="A53" s="243" t="s">
        <v>163</v>
      </c>
      <c r="B53" s="243"/>
      <c r="C53" s="243"/>
      <c r="D53" s="243"/>
      <c r="E53" s="243"/>
      <c r="F53" s="243"/>
      <c r="G53" s="243"/>
      <c r="H53" s="243"/>
      <c r="I53" s="243"/>
      <c r="J53" s="243"/>
      <c r="K53" s="243"/>
      <c r="L53" s="243"/>
      <c r="M53" s="243"/>
    </row>
    <row r="54" spans="1:13" s="130" customFormat="1" ht="33" customHeight="1" thickTop="1" thickBot="1" x14ac:dyDescent="0.25">
      <c r="A54" s="238" t="s">
        <v>258</v>
      </c>
      <c r="B54" s="240"/>
      <c r="C54" s="240"/>
      <c r="D54" s="240"/>
      <c r="E54" s="240"/>
      <c r="F54" s="240"/>
      <c r="G54" s="240"/>
      <c r="H54" s="240"/>
      <c r="I54" s="240"/>
      <c r="J54" s="240"/>
      <c r="K54" s="240"/>
      <c r="L54" s="240"/>
      <c r="M54" s="240"/>
    </row>
    <row r="55" spans="1:13" s="177" customFormat="1" ht="33" customHeight="1" thickTop="1" thickBot="1" x14ac:dyDescent="0.25">
      <c r="A55" s="244" t="s">
        <v>183</v>
      </c>
      <c r="B55" s="245"/>
      <c r="C55" s="245"/>
      <c r="D55" s="245"/>
      <c r="E55" s="245"/>
      <c r="F55" s="245"/>
      <c r="G55" s="245"/>
      <c r="H55" s="245"/>
      <c r="I55" s="245"/>
      <c r="J55" s="245"/>
      <c r="K55" s="245"/>
      <c r="L55" s="245"/>
      <c r="M55" s="245"/>
    </row>
    <row r="56" spans="1:13" s="169" customFormat="1" ht="33" customHeight="1" thickTop="1" thickBot="1" x14ac:dyDescent="0.25">
      <c r="A56" s="246" t="s">
        <v>164</v>
      </c>
      <c r="B56" s="240"/>
      <c r="C56" s="240"/>
      <c r="D56" s="240"/>
      <c r="E56" s="240"/>
      <c r="F56" s="240"/>
      <c r="G56" s="240"/>
      <c r="H56" s="240"/>
      <c r="I56" s="240"/>
      <c r="J56" s="240"/>
      <c r="K56" s="240"/>
      <c r="L56" s="240"/>
      <c r="M56" s="240"/>
    </row>
    <row r="57" spans="1:13" s="132" customFormat="1" ht="33" customHeight="1" thickTop="1" thickBot="1" x14ac:dyDescent="0.25">
      <c r="A57" s="238" t="s">
        <v>165</v>
      </c>
      <c r="B57" s="239"/>
      <c r="C57" s="239"/>
      <c r="D57" s="239"/>
      <c r="E57" s="239"/>
      <c r="F57" s="239"/>
      <c r="G57" s="239"/>
      <c r="H57" s="239"/>
      <c r="I57" s="239"/>
      <c r="J57" s="239"/>
      <c r="K57" s="239"/>
      <c r="L57" s="239"/>
      <c r="M57" s="239"/>
    </row>
    <row r="58" spans="1:13" s="130" customFormat="1" ht="33" customHeight="1" thickTop="1" thickBot="1" x14ac:dyDescent="0.25">
      <c r="A58" s="238" t="s">
        <v>166</v>
      </c>
      <c r="B58" s="240"/>
      <c r="C58" s="240"/>
      <c r="D58" s="240"/>
      <c r="E58" s="240"/>
      <c r="F58" s="240"/>
      <c r="G58" s="240"/>
      <c r="H58" s="240"/>
      <c r="I58" s="240"/>
      <c r="J58" s="240"/>
      <c r="K58" s="240"/>
      <c r="L58" s="240"/>
      <c r="M58" s="240"/>
    </row>
    <row r="59" spans="1:13" s="130" customFormat="1" ht="33" customHeight="1" thickTop="1" thickBot="1" x14ac:dyDescent="0.25">
      <c r="A59" s="231" t="s">
        <v>167</v>
      </c>
      <c r="B59" s="237"/>
      <c r="C59" s="237"/>
      <c r="D59" s="237"/>
      <c r="E59" s="237"/>
      <c r="F59" s="237"/>
      <c r="G59" s="237"/>
      <c r="H59" s="237"/>
      <c r="I59" s="237"/>
      <c r="J59" s="237"/>
      <c r="K59" s="237"/>
      <c r="L59" s="237"/>
      <c r="M59" s="237"/>
    </row>
    <row r="60" spans="1:13" s="130" customFormat="1" ht="33" customHeight="1" thickTop="1" thickBot="1" x14ac:dyDescent="0.25">
      <c r="A60" s="231" t="s">
        <v>168</v>
      </c>
      <c r="B60" s="232"/>
      <c r="C60" s="232"/>
      <c r="D60" s="232"/>
      <c r="E60" s="232"/>
      <c r="F60" s="232"/>
      <c r="G60" s="232"/>
      <c r="H60" s="232"/>
      <c r="I60" s="232"/>
      <c r="J60" s="232"/>
      <c r="K60" s="232"/>
      <c r="L60" s="232"/>
      <c r="M60" s="232"/>
    </row>
    <row r="61" spans="1:13" s="130" customFormat="1" ht="33" customHeight="1" thickTop="1" thickBot="1" x14ac:dyDescent="0.25">
      <c r="A61" s="231" t="s">
        <v>169</v>
      </c>
      <c r="B61" s="232"/>
      <c r="C61" s="232"/>
      <c r="D61" s="232"/>
      <c r="E61" s="232"/>
      <c r="F61" s="232"/>
      <c r="G61" s="232"/>
      <c r="H61" s="232"/>
      <c r="I61" s="232"/>
      <c r="J61" s="232"/>
      <c r="K61" s="232"/>
      <c r="L61" s="232"/>
      <c r="M61" s="232"/>
    </row>
    <row r="62" spans="1:13" s="130" customFormat="1" ht="33" customHeight="1" thickTop="1" thickBot="1" x14ac:dyDescent="0.25">
      <c r="A62" s="235" t="s">
        <v>170</v>
      </c>
      <c r="B62" s="236"/>
      <c r="C62" s="236"/>
      <c r="D62" s="236"/>
      <c r="E62" s="236"/>
      <c r="F62" s="236"/>
      <c r="G62" s="236"/>
      <c r="H62" s="236"/>
      <c r="I62" s="236"/>
      <c r="J62" s="236"/>
      <c r="K62" s="236"/>
      <c r="L62" s="236"/>
      <c r="M62" s="236"/>
    </row>
    <row r="63" spans="1:13" s="130" customFormat="1" ht="33" customHeight="1" thickTop="1" thickBot="1" x14ac:dyDescent="0.25">
      <c r="A63" s="221" t="s">
        <v>231</v>
      </c>
      <c r="B63" s="222"/>
      <c r="C63" s="222"/>
      <c r="D63" s="222"/>
      <c r="E63" s="222"/>
      <c r="F63" s="222"/>
      <c r="G63" s="222"/>
      <c r="H63" s="222"/>
      <c r="I63" s="222"/>
      <c r="J63" s="222"/>
      <c r="K63" s="222"/>
      <c r="L63" s="222"/>
      <c r="M63" s="222"/>
    </row>
    <row r="64" spans="1:13" s="130" customFormat="1" ht="33" customHeight="1" thickTop="1" thickBot="1" x14ac:dyDescent="0.25">
      <c r="A64" s="235" t="s">
        <v>171</v>
      </c>
      <c r="B64" s="236"/>
      <c r="C64" s="236"/>
      <c r="D64" s="236"/>
      <c r="E64" s="236"/>
      <c r="F64" s="236"/>
      <c r="G64" s="236"/>
      <c r="H64" s="236"/>
      <c r="I64" s="236"/>
      <c r="J64" s="236"/>
      <c r="K64" s="236"/>
      <c r="L64" s="236"/>
      <c r="M64" s="236"/>
    </row>
    <row r="65" spans="1:13" s="130" customFormat="1" ht="33" customHeight="1" thickTop="1" thickBot="1" x14ac:dyDescent="0.25">
      <c r="A65" s="235" t="s">
        <v>172</v>
      </c>
      <c r="B65" s="232"/>
      <c r="C65" s="232"/>
      <c r="D65" s="232"/>
      <c r="E65" s="232"/>
      <c r="F65" s="232"/>
      <c r="G65" s="232"/>
      <c r="H65" s="232"/>
      <c r="I65" s="232"/>
      <c r="J65" s="232"/>
      <c r="K65" s="232"/>
      <c r="L65" s="232"/>
      <c r="M65" s="232"/>
    </row>
    <row r="66" spans="1:13" s="170" customFormat="1" ht="33" customHeight="1" thickTop="1" thickBot="1" x14ac:dyDescent="0.25">
      <c r="A66" s="235" t="s">
        <v>173</v>
      </c>
      <c r="B66" s="232"/>
      <c r="C66" s="232"/>
      <c r="D66" s="232"/>
      <c r="E66" s="232"/>
      <c r="F66" s="232"/>
      <c r="G66" s="232"/>
      <c r="H66" s="232"/>
      <c r="I66" s="232"/>
      <c r="J66" s="232"/>
      <c r="K66" s="232"/>
      <c r="L66" s="232"/>
      <c r="M66" s="232"/>
    </row>
    <row r="67" spans="1:13" s="130" customFormat="1" ht="33" customHeight="1" thickTop="1" thickBot="1" x14ac:dyDescent="0.25">
      <c r="A67" s="235" t="s">
        <v>174</v>
      </c>
      <c r="B67" s="232"/>
      <c r="C67" s="232"/>
      <c r="D67" s="232"/>
      <c r="E67" s="232"/>
      <c r="F67" s="232"/>
      <c r="G67" s="232"/>
      <c r="H67" s="232"/>
      <c r="I67" s="232"/>
      <c r="J67" s="232"/>
      <c r="K67" s="232"/>
      <c r="L67" s="232"/>
      <c r="M67" s="232"/>
    </row>
    <row r="68" spans="1:13" s="130" customFormat="1" ht="33" customHeight="1" thickTop="1" thickBot="1" x14ac:dyDescent="0.25">
      <c r="A68" s="231" t="s">
        <v>175</v>
      </c>
      <c r="B68" s="232"/>
      <c r="C68" s="232"/>
      <c r="D68" s="232"/>
      <c r="E68" s="232"/>
      <c r="F68" s="232"/>
      <c r="G68" s="232"/>
      <c r="H68" s="232"/>
      <c r="I68" s="232"/>
      <c r="J68" s="232"/>
      <c r="K68" s="232"/>
      <c r="L68" s="232"/>
      <c r="M68" s="232"/>
    </row>
    <row r="69" spans="1:13" s="130" customFormat="1" ht="33" customHeight="1" thickTop="1" thickBot="1" x14ac:dyDescent="0.25">
      <c r="A69" s="231" t="s">
        <v>176</v>
      </c>
      <c r="B69" s="237"/>
      <c r="C69" s="237"/>
      <c r="D69" s="237"/>
      <c r="E69" s="237"/>
      <c r="F69" s="237"/>
      <c r="G69" s="237"/>
      <c r="H69" s="237"/>
      <c r="I69" s="237"/>
      <c r="J69" s="237"/>
      <c r="K69" s="237"/>
      <c r="L69" s="237"/>
      <c r="M69" s="237"/>
    </row>
    <row r="70" spans="1:13" s="130" customFormat="1" ht="33" customHeight="1" thickTop="1" thickBot="1" x14ac:dyDescent="0.25">
      <c r="A70" s="231" t="s">
        <v>177</v>
      </c>
      <c r="B70" s="232"/>
      <c r="C70" s="232"/>
      <c r="D70" s="232"/>
      <c r="E70" s="232"/>
      <c r="F70" s="232"/>
      <c r="G70" s="232"/>
      <c r="H70" s="232"/>
      <c r="I70" s="232"/>
      <c r="J70" s="232"/>
      <c r="K70" s="232"/>
      <c r="L70" s="232"/>
      <c r="M70" s="232"/>
    </row>
    <row r="71" spans="1:13" s="130" customFormat="1" ht="33" customHeight="1" thickTop="1" thickBot="1" x14ac:dyDescent="0.25">
      <c r="A71" s="231" t="s">
        <v>178</v>
      </c>
      <c r="B71" s="232"/>
      <c r="C71" s="232"/>
      <c r="D71" s="232"/>
      <c r="E71" s="232"/>
      <c r="F71" s="232"/>
      <c r="G71" s="232"/>
      <c r="H71" s="232"/>
      <c r="I71" s="232"/>
      <c r="J71" s="232"/>
      <c r="K71" s="232"/>
      <c r="L71" s="232"/>
      <c r="M71" s="232"/>
    </row>
    <row r="72" spans="1:13" s="202" customFormat="1" ht="30.75" hidden="1" customHeight="1" thickTop="1" thickBot="1" x14ac:dyDescent="0.25">
      <c r="A72" s="233" t="s">
        <v>232</v>
      </c>
      <c r="B72" s="234"/>
      <c r="C72" s="234"/>
      <c r="D72" s="234"/>
      <c r="E72" s="234"/>
      <c r="F72" s="234"/>
      <c r="G72" s="234"/>
      <c r="H72" s="234"/>
      <c r="I72" s="234"/>
      <c r="J72" s="234"/>
      <c r="K72" s="234"/>
      <c r="L72" s="234"/>
      <c r="M72" s="234"/>
    </row>
    <row r="73" spans="1:13" ht="13.5" thickTop="1" x14ac:dyDescent="0.2"/>
  </sheetData>
  <sheetProtection password="DE3F" sheet="1" objects="1" scenarios="1"/>
  <mergeCells count="21">
    <mergeCell ref="A62:M62"/>
    <mergeCell ref="A1:M1"/>
    <mergeCell ref="A3:M3"/>
    <mergeCell ref="A53:M53"/>
    <mergeCell ref="A54:M54"/>
    <mergeCell ref="A55:M55"/>
    <mergeCell ref="A56:M56"/>
    <mergeCell ref="A57:M57"/>
    <mergeCell ref="A58:M58"/>
    <mergeCell ref="A59:M59"/>
    <mergeCell ref="A60:M60"/>
    <mergeCell ref="A61:M61"/>
    <mergeCell ref="A70:M70"/>
    <mergeCell ref="A71:M71"/>
    <mergeCell ref="A72:M72"/>
    <mergeCell ref="A64:M64"/>
    <mergeCell ref="A65:M65"/>
    <mergeCell ref="A66:M66"/>
    <mergeCell ref="A67:M67"/>
    <mergeCell ref="A68:M68"/>
    <mergeCell ref="A69:M69"/>
  </mergeCells>
  <pageMargins left="0.19" right="0.16" top="7.874015748031496E-2" bottom="0.19685039370078741" header="0.11811023622047245" footer="0.11811023622047245"/>
  <pageSetup paperSize="9" scale="36" fitToHeight="4" orientation="landscape" r:id="rId1"/>
  <headerFooter alignWithMargins="0"/>
  <rowBreaks count="1" manualBreakCount="1">
    <brk id="5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9D71A0-B922-48EE-87A2-A0B86CB7EF49}">
  <sheetPr>
    <tabColor indexed="41"/>
    <pageSetUpPr fitToPage="1"/>
  </sheetPr>
  <dimension ref="A1:M49"/>
  <sheetViews>
    <sheetView view="pageBreakPreview" topLeftCell="A4" zoomScale="50" zoomScaleNormal="100" zoomScaleSheetLayoutView="50" workbookViewId="0">
      <selection activeCell="D12" sqref="D12"/>
    </sheetView>
  </sheetViews>
  <sheetFormatPr defaultRowHeight="12.75" x14ac:dyDescent="0.2"/>
  <cols>
    <col min="1" max="1" width="51" style="96" customWidth="1"/>
    <col min="2" max="2" width="15.7109375" style="171" customWidth="1"/>
    <col min="3" max="3" width="23.7109375" style="96" customWidth="1"/>
    <col min="4" max="4" width="15.7109375" style="172" customWidth="1"/>
    <col min="5" max="5" width="3.5703125" style="96" customWidth="1"/>
    <col min="6" max="6" width="16.7109375" style="96" customWidth="1"/>
    <col min="7" max="7" width="31.140625" style="96" customWidth="1"/>
    <col min="8" max="8" width="21.140625" style="96" customWidth="1"/>
    <col min="9" max="9" width="44.5703125" style="96" customWidth="1"/>
    <col min="10" max="10" width="96.5703125" style="96" customWidth="1"/>
    <col min="11" max="11" width="12.5703125" style="96" customWidth="1"/>
    <col min="12" max="12" width="24.85546875" style="96" customWidth="1"/>
    <col min="13" max="13" width="53.85546875" style="96" customWidth="1"/>
    <col min="14" max="16384" width="9.140625" style="96"/>
  </cols>
  <sheetData>
    <row r="1" spans="1:13" ht="63" customHeight="1" x14ac:dyDescent="0.2">
      <c r="A1" s="241" t="s">
        <v>259</v>
      </c>
      <c r="B1" s="241"/>
      <c r="C1" s="241"/>
      <c r="D1" s="241"/>
      <c r="E1" s="241"/>
      <c r="F1" s="241"/>
      <c r="G1" s="241"/>
      <c r="H1" s="241"/>
      <c r="I1" s="241"/>
      <c r="J1" s="241"/>
      <c r="K1" s="241"/>
      <c r="L1" s="241"/>
      <c r="M1" s="241"/>
    </row>
    <row r="2" spans="1:13" s="101" customFormat="1" ht="70.5" customHeight="1" x14ac:dyDescent="0.2">
      <c r="A2" s="97" t="s">
        <v>121</v>
      </c>
      <c r="B2" s="98" t="s">
        <v>135</v>
      </c>
      <c r="C2" s="99" t="s">
        <v>136</v>
      </c>
      <c r="D2" s="173" t="s">
        <v>137</v>
      </c>
      <c r="E2" s="98"/>
      <c r="F2" s="98" t="s">
        <v>138</v>
      </c>
      <c r="G2" s="100" t="s">
        <v>139</v>
      </c>
      <c r="H2" s="98" t="s">
        <v>140</v>
      </c>
      <c r="I2" s="98" t="s">
        <v>222</v>
      </c>
      <c r="J2" s="98" t="s">
        <v>145</v>
      </c>
      <c r="K2" s="98" t="s">
        <v>142</v>
      </c>
      <c r="L2" s="98" t="s">
        <v>144</v>
      </c>
      <c r="M2" s="98" t="s">
        <v>143</v>
      </c>
    </row>
    <row r="3" spans="1:13" s="102" customFormat="1" ht="36" customHeight="1" thickBot="1" x14ac:dyDescent="0.25">
      <c r="A3" s="242" t="s">
        <v>196</v>
      </c>
      <c r="B3" s="242"/>
      <c r="C3" s="242"/>
      <c r="D3" s="242"/>
      <c r="E3" s="242"/>
      <c r="F3" s="242"/>
      <c r="G3" s="242"/>
      <c r="H3" s="242"/>
      <c r="I3" s="242"/>
      <c r="J3" s="242"/>
      <c r="K3" s="242"/>
      <c r="L3" s="242"/>
      <c r="M3" s="242"/>
    </row>
    <row r="4" spans="1:13" s="112" customFormat="1" ht="81" customHeight="1" thickTop="1" thickBot="1" x14ac:dyDescent="0.25">
      <c r="A4" s="203" t="s">
        <v>179</v>
      </c>
      <c r="B4" s="194">
        <v>1.9900000000000001E-2</v>
      </c>
      <c r="C4" s="195" t="s">
        <v>215</v>
      </c>
      <c r="D4" s="174">
        <v>4.5400000000000003E-2</v>
      </c>
      <c r="E4" s="120"/>
      <c r="F4" s="151">
        <v>0.95</v>
      </c>
      <c r="G4" s="106">
        <v>0</v>
      </c>
      <c r="H4" s="107" t="s">
        <v>147</v>
      </c>
      <c r="I4" s="108" t="s">
        <v>220</v>
      </c>
      <c r="J4" s="110" t="s">
        <v>233</v>
      </c>
      <c r="K4" s="153" t="s">
        <v>148</v>
      </c>
      <c r="L4" s="154" t="s">
        <v>150</v>
      </c>
      <c r="M4" s="148" t="s">
        <v>149</v>
      </c>
    </row>
    <row r="5" spans="1:13" s="112" customFormat="1" ht="81" customHeight="1" thickTop="1" thickBot="1" x14ac:dyDescent="0.25">
      <c r="A5" s="204" t="s">
        <v>186</v>
      </c>
      <c r="B5" s="194">
        <v>2.7900000000000001E-2</v>
      </c>
      <c r="C5" s="195" t="s">
        <v>152</v>
      </c>
      <c r="D5" s="174">
        <v>4.7399999999999998E-2</v>
      </c>
      <c r="E5" s="120"/>
      <c r="F5" s="151">
        <v>0.95</v>
      </c>
      <c r="G5" s="106">
        <v>0</v>
      </c>
      <c r="H5" s="136" t="s">
        <v>147</v>
      </c>
      <c r="I5" s="108" t="s">
        <v>220</v>
      </c>
      <c r="J5" s="110" t="s">
        <v>234</v>
      </c>
      <c r="K5" s="153" t="s">
        <v>148</v>
      </c>
      <c r="L5" s="154" t="s">
        <v>150</v>
      </c>
      <c r="M5" s="110" t="s">
        <v>153</v>
      </c>
    </row>
    <row r="6" spans="1:13" s="102" customFormat="1" ht="36" customHeight="1" thickTop="1" thickBot="1" x14ac:dyDescent="0.25">
      <c r="A6" s="205" t="s">
        <v>197</v>
      </c>
      <c r="B6" s="205"/>
      <c r="C6" s="205"/>
      <c r="D6" s="205"/>
      <c r="E6" s="205"/>
      <c r="F6" s="205"/>
      <c r="G6" s="205"/>
      <c r="H6" s="205"/>
      <c r="I6" s="205"/>
      <c r="J6" s="205"/>
      <c r="K6" s="205"/>
      <c r="L6" s="205"/>
      <c r="M6" s="205"/>
    </row>
    <row r="7" spans="1:13" s="112" customFormat="1" ht="71.25" thickTop="1" thickBot="1" x14ac:dyDescent="0.25">
      <c r="A7" s="203" t="s">
        <v>235</v>
      </c>
      <c r="B7" s="192">
        <v>3.7499999999999999E-2</v>
      </c>
      <c r="C7" s="150" t="s">
        <v>216</v>
      </c>
      <c r="D7" s="174">
        <v>4.8099999999999997E-2</v>
      </c>
      <c r="E7" s="113"/>
      <c r="F7" s="165">
        <v>0.85</v>
      </c>
      <c r="G7" s="106">
        <v>0</v>
      </c>
      <c r="H7" s="196" t="s">
        <v>158</v>
      </c>
      <c r="I7" s="108" t="s">
        <v>220</v>
      </c>
      <c r="J7" s="110" t="s">
        <v>236</v>
      </c>
      <c r="K7" s="153" t="s">
        <v>148</v>
      </c>
      <c r="L7" s="154" t="s">
        <v>150</v>
      </c>
      <c r="M7" s="168" t="s">
        <v>159</v>
      </c>
    </row>
    <row r="8" spans="1:13" s="112" customFormat="1" ht="71.25" thickTop="1" thickBot="1" x14ac:dyDescent="0.25">
      <c r="A8" s="203" t="s">
        <v>235</v>
      </c>
      <c r="B8" s="192">
        <v>4.2500000000000003E-2</v>
      </c>
      <c r="C8" s="150" t="s">
        <v>217</v>
      </c>
      <c r="D8" s="174">
        <v>4.9299999999999997E-2</v>
      </c>
      <c r="E8" s="131"/>
      <c r="F8" s="165">
        <v>0.9</v>
      </c>
      <c r="G8" s="106">
        <v>0</v>
      </c>
      <c r="H8" s="196" t="s">
        <v>158</v>
      </c>
      <c r="I8" s="108" t="s">
        <v>220</v>
      </c>
      <c r="J8" s="110" t="s">
        <v>237</v>
      </c>
      <c r="K8" s="153" t="s">
        <v>148</v>
      </c>
      <c r="L8" s="154" t="s">
        <v>150</v>
      </c>
      <c r="M8" s="168" t="s">
        <v>159</v>
      </c>
    </row>
    <row r="9" spans="1:13" s="102" customFormat="1" ht="36" customHeight="1" thickTop="1" thickBot="1" x14ac:dyDescent="0.25">
      <c r="A9" s="205" t="s">
        <v>249</v>
      </c>
      <c r="B9" s="205"/>
      <c r="C9" s="205"/>
      <c r="D9" s="205"/>
      <c r="E9" s="205"/>
      <c r="F9" s="205"/>
      <c r="G9" s="205"/>
      <c r="H9" s="205"/>
      <c r="I9" s="205"/>
      <c r="J9" s="205"/>
      <c r="K9" s="205"/>
      <c r="L9" s="205"/>
      <c r="M9" s="205"/>
    </row>
    <row r="10" spans="1:13" s="112" customFormat="1" ht="71.25" customHeight="1" thickTop="1" thickBot="1" x14ac:dyDescent="0.25">
      <c r="A10" s="103" t="s">
        <v>146</v>
      </c>
      <c r="B10" s="190">
        <v>2.9899999999999999E-2</v>
      </c>
      <c r="C10" s="187" t="s">
        <v>247</v>
      </c>
      <c r="D10" s="174">
        <v>4.7300000000000002E-2</v>
      </c>
      <c r="E10" s="128"/>
      <c r="F10" s="105">
        <v>0.8</v>
      </c>
      <c r="G10" s="106">
        <v>0</v>
      </c>
      <c r="H10" s="107" t="s">
        <v>147</v>
      </c>
      <c r="I10" s="108" t="s">
        <v>220</v>
      </c>
      <c r="J10" s="111" t="s">
        <v>221</v>
      </c>
      <c r="K10" s="104" t="s">
        <v>148</v>
      </c>
      <c r="L10" s="110" t="s">
        <v>150</v>
      </c>
      <c r="M10" s="109" t="s">
        <v>149</v>
      </c>
    </row>
    <row r="11" spans="1:13" s="112" customFormat="1" ht="71.25" customHeight="1" thickTop="1" thickBot="1" x14ac:dyDescent="0.25">
      <c r="A11" s="103" t="s">
        <v>151</v>
      </c>
      <c r="B11" s="189">
        <v>3.49E-2</v>
      </c>
      <c r="C11" s="124" t="s">
        <v>152</v>
      </c>
      <c r="D11" s="174">
        <v>4.8599999999999997E-2</v>
      </c>
      <c r="E11" s="128"/>
      <c r="F11" s="121">
        <v>0.8</v>
      </c>
      <c r="G11" s="106">
        <v>0</v>
      </c>
      <c r="H11" s="136" t="s">
        <v>147</v>
      </c>
      <c r="I11" s="108" t="s">
        <v>220</v>
      </c>
      <c r="J11" s="111" t="s">
        <v>221</v>
      </c>
      <c r="K11" s="110" t="s">
        <v>148</v>
      </c>
      <c r="L11" s="110" t="s">
        <v>150</v>
      </c>
      <c r="M11" s="110" t="s">
        <v>153</v>
      </c>
    </row>
    <row r="12" spans="1:13" s="102" customFormat="1" ht="36" customHeight="1" thickTop="1" thickBot="1" x14ac:dyDescent="0.25">
      <c r="A12" s="205" t="s">
        <v>248</v>
      </c>
      <c r="B12" s="205"/>
      <c r="C12" s="205"/>
      <c r="D12" s="205"/>
      <c r="E12" s="205"/>
      <c r="F12" s="205"/>
      <c r="G12" s="205"/>
      <c r="H12" s="219"/>
      <c r="I12" s="205"/>
      <c r="J12" s="205"/>
      <c r="K12" s="205"/>
      <c r="L12" s="205"/>
      <c r="M12" s="205"/>
    </row>
    <row r="13" spans="1:13" s="112" customFormat="1" ht="71.25" customHeight="1" thickTop="1" thickBot="1" x14ac:dyDescent="0.25">
      <c r="A13" s="103" t="s">
        <v>146</v>
      </c>
      <c r="B13" s="190">
        <v>2.9899999999999999E-2</v>
      </c>
      <c r="C13" s="187" t="s">
        <v>247</v>
      </c>
      <c r="D13" s="174">
        <v>4.6600000000000003E-2</v>
      </c>
      <c r="E13" s="128"/>
      <c r="F13" s="105">
        <v>0.8</v>
      </c>
      <c r="G13" s="106">
        <v>0</v>
      </c>
      <c r="H13" s="107" t="s">
        <v>147</v>
      </c>
      <c r="I13" s="108" t="s">
        <v>220</v>
      </c>
      <c r="J13" s="111" t="s">
        <v>221</v>
      </c>
      <c r="K13" s="104" t="s">
        <v>148</v>
      </c>
      <c r="L13" s="110" t="s">
        <v>156</v>
      </c>
      <c r="M13" s="109" t="s">
        <v>149</v>
      </c>
    </row>
    <row r="14" spans="1:13" s="112" customFormat="1" ht="71.25" customHeight="1" thickTop="1" thickBot="1" x14ac:dyDescent="0.25">
      <c r="A14" s="103" t="s">
        <v>151</v>
      </c>
      <c r="B14" s="189">
        <v>3.49E-2</v>
      </c>
      <c r="C14" s="124" t="s">
        <v>152</v>
      </c>
      <c r="D14" s="174">
        <v>4.82E-2</v>
      </c>
      <c r="E14" s="128"/>
      <c r="F14" s="121">
        <v>0.8</v>
      </c>
      <c r="G14" s="106">
        <v>0</v>
      </c>
      <c r="H14" s="136" t="s">
        <v>147</v>
      </c>
      <c r="I14" s="108" t="s">
        <v>220</v>
      </c>
      <c r="J14" s="111" t="s">
        <v>221</v>
      </c>
      <c r="K14" s="110" t="s">
        <v>148</v>
      </c>
      <c r="L14" s="110" t="s">
        <v>156</v>
      </c>
      <c r="M14" s="110" t="s">
        <v>153</v>
      </c>
    </row>
    <row r="15" spans="1:13" s="141" customFormat="1" ht="36" customHeight="1" thickTop="1" thickBot="1" x14ac:dyDescent="0.25">
      <c r="A15" s="140" t="s">
        <v>246</v>
      </c>
      <c r="B15" s="140"/>
      <c r="C15" s="140"/>
      <c r="D15" s="140"/>
      <c r="E15" s="140"/>
      <c r="F15" s="140"/>
      <c r="G15" s="140"/>
      <c r="H15" s="140"/>
      <c r="I15" s="140"/>
      <c r="J15" s="140"/>
      <c r="K15" s="140"/>
      <c r="L15" s="140"/>
      <c r="M15" s="140"/>
    </row>
    <row r="16" spans="1:13" s="112" customFormat="1" ht="72" customHeight="1" thickTop="1" thickBot="1" x14ac:dyDescent="0.25">
      <c r="A16" s="142" t="s">
        <v>146</v>
      </c>
      <c r="B16" s="191">
        <v>4.24E-2</v>
      </c>
      <c r="C16" s="143" t="s">
        <v>212</v>
      </c>
      <c r="D16" s="174">
        <v>5.2400000000000002E-2</v>
      </c>
      <c r="E16" s="144"/>
      <c r="F16" s="145">
        <v>0.6</v>
      </c>
      <c r="G16" s="143">
        <v>995</v>
      </c>
      <c r="H16" s="146" t="s">
        <v>147</v>
      </c>
      <c r="I16" s="126" t="s">
        <v>220</v>
      </c>
      <c r="J16" s="111" t="s">
        <v>221</v>
      </c>
      <c r="K16" s="147" t="s">
        <v>148</v>
      </c>
      <c r="L16" s="147" t="s">
        <v>150</v>
      </c>
      <c r="M16" s="148" t="s">
        <v>149</v>
      </c>
    </row>
    <row r="17" spans="1:13" s="112" customFormat="1" ht="72" customHeight="1" thickTop="1" thickBot="1" x14ac:dyDescent="0.25">
      <c r="A17" s="149" t="s">
        <v>146</v>
      </c>
      <c r="B17" s="192">
        <v>4.7399999999999998E-2</v>
      </c>
      <c r="C17" s="150" t="s">
        <v>245</v>
      </c>
      <c r="D17" s="174">
        <v>5.3800000000000001E-2</v>
      </c>
      <c r="E17" s="127"/>
      <c r="F17" s="151">
        <v>0.75</v>
      </c>
      <c r="G17" s="150">
        <v>995</v>
      </c>
      <c r="H17" s="152" t="s">
        <v>147</v>
      </c>
      <c r="I17" s="126" t="s">
        <v>220</v>
      </c>
      <c r="J17" s="111" t="s">
        <v>221</v>
      </c>
      <c r="K17" s="153" t="s">
        <v>148</v>
      </c>
      <c r="L17" s="154" t="s">
        <v>150</v>
      </c>
      <c r="M17" s="148" t="s">
        <v>149</v>
      </c>
    </row>
    <row r="18" spans="1:13" s="112" customFormat="1" ht="72" customHeight="1" thickTop="1" thickBot="1" x14ac:dyDescent="0.25">
      <c r="A18" s="155" t="s">
        <v>157</v>
      </c>
      <c r="B18" s="191">
        <v>3.2399999999999998E-2</v>
      </c>
      <c r="C18" s="143" t="s">
        <v>214</v>
      </c>
      <c r="D18" s="174">
        <v>4.7E-2</v>
      </c>
      <c r="E18" s="144"/>
      <c r="F18" s="151">
        <v>0.6</v>
      </c>
      <c r="G18" s="143">
        <v>995</v>
      </c>
      <c r="H18" s="156" t="s">
        <v>158</v>
      </c>
      <c r="I18" s="157" t="s">
        <v>220</v>
      </c>
      <c r="J18" s="111" t="s">
        <v>221</v>
      </c>
      <c r="K18" s="158" t="s">
        <v>148</v>
      </c>
      <c r="L18" s="147" t="s">
        <v>150</v>
      </c>
      <c r="M18" s="159" t="s">
        <v>159</v>
      </c>
    </row>
    <row r="19" spans="1:13" s="112" customFormat="1" ht="72" customHeight="1" thickTop="1" thickBot="1" x14ac:dyDescent="0.25">
      <c r="A19" s="160" t="s">
        <v>157</v>
      </c>
      <c r="B19" s="193">
        <v>3.7400000000000003E-2</v>
      </c>
      <c r="C19" s="220" t="s">
        <v>211</v>
      </c>
      <c r="D19" s="174">
        <v>4.8300000000000003E-2</v>
      </c>
      <c r="E19" s="127"/>
      <c r="F19" s="151">
        <v>0.75</v>
      </c>
      <c r="G19" s="150">
        <v>995</v>
      </c>
      <c r="H19" s="161" t="s">
        <v>158</v>
      </c>
      <c r="I19" s="108" t="s">
        <v>220</v>
      </c>
      <c r="J19" s="111" t="s">
        <v>221</v>
      </c>
      <c r="K19" s="162" t="s">
        <v>148</v>
      </c>
      <c r="L19" s="154" t="s">
        <v>150</v>
      </c>
      <c r="M19" s="163" t="s">
        <v>159</v>
      </c>
    </row>
    <row r="20" spans="1:13" s="112" customFormat="1" ht="24.75" thickTop="1" thickBot="1" x14ac:dyDescent="0.25">
      <c r="A20" s="223" t="s">
        <v>238</v>
      </c>
      <c r="B20" s="206"/>
      <c r="C20" s="207"/>
      <c r="D20" s="208"/>
      <c r="E20" s="209"/>
      <c r="F20" s="210"/>
      <c r="G20" s="211"/>
      <c r="H20" s="212"/>
      <c r="I20" s="213"/>
      <c r="J20" s="214"/>
      <c r="K20" s="214"/>
      <c r="L20" s="214"/>
      <c r="M20" s="215"/>
    </row>
    <row r="21" spans="1:13" s="112" customFormat="1" ht="81" customHeight="1" thickTop="1" thickBot="1" x14ac:dyDescent="0.25">
      <c r="A21" s="164" t="s">
        <v>160</v>
      </c>
      <c r="B21" s="192">
        <v>4.9399999999999999E-2</v>
      </c>
      <c r="C21" s="216" t="s">
        <v>218</v>
      </c>
      <c r="D21" s="180">
        <v>5.2200000000000003E-2</v>
      </c>
      <c r="E21" s="131"/>
      <c r="F21" s="165" t="s">
        <v>161</v>
      </c>
      <c r="G21" s="166">
        <v>495</v>
      </c>
      <c r="H21" s="167" t="s">
        <v>158</v>
      </c>
      <c r="I21" s="167" t="s">
        <v>220</v>
      </c>
      <c r="J21" s="153" t="s">
        <v>239</v>
      </c>
      <c r="K21" s="168" t="s">
        <v>148</v>
      </c>
      <c r="L21" s="153" t="s">
        <v>162</v>
      </c>
      <c r="M21" s="168" t="s">
        <v>159</v>
      </c>
    </row>
    <row r="22" spans="1:13" ht="45" customHeight="1" thickTop="1" thickBot="1" x14ac:dyDescent="0.25">
      <c r="A22" s="217" t="s">
        <v>163</v>
      </c>
      <c r="B22" s="217"/>
      <c r="C22" s="217"/>
      <c r="D22" s="217"/>
      <c r="E22" s="217"/>
      <c r="F22" s="217"/>
      <c r="G22" s="217"/>
      <c r="H22" s="217"/>
      <c r="I22" s="217"/>
      <c r="J22" s="217"/>
      <c r="K22" s="217"/>
      <c r="L22" s="217"/>
      <c r="M22" s="217"/>
    </row>
    <row r="23" spans="1:13" s="130" customFormat="1" ht="33" customHeight="1" thickTop="1" thickBot="1" x14ac:dyDescent="0.25">
      <c r="A23" s="238" t="s">
        <v>260</v>
      </c>
      <c r="B23" s="240"/>
      <c r="C23" s="240"/>
      <c r="D23" s="240"/>
      <c r="E23" s="240"/>
      <c r="F23" s="240"/>
      <c r="G23" s="240"/>
      <c r="H23" s="240"/>
      <c r="I23" s="240"/>
      <c r="J23" s="240"/>
      <c r="K23" s="240"/>
      <c r="L23" s="240"/>
      <c r="M23" s="240"/>
    </row>
    <row r="24" spans="1:13" s="177" customFormat="1" ht="33" customHeight="1" thickTop="1" thickBot="1" x14ac:dyDescent="0.25">
      <c r="A24" s="244" t="s">
        <v>184</v>
      </c>
      <c r="B24" s="245"/>
      <c r="C24" s="245"/>
      <c r="D24" s="245"/>
      <c r="E24" s="245"/>
      <c r="F24" s="245"/>
      <c r="G24" s="245"/>
      <c r="H24" s="245"/>
      <c r="I24" s="245"/>
      <c r="J24" s="245"/>
      <c r="K24" s="245"/>
      <c r="L24" s="245"/>
      <c r="M24" s="245"/>
    </row>
    <row r="25" spans="1:13" s="169" customFormat="1" ht="33" customHeight="1" thickTop="1" thickBot="1" x14ac:dyDescent="0.25">
      <c r="A25" s="246" t="s">
        <v>164</v>
      </c>
      <c r="B25" s="240"/>
      <c r="C25" s="240"/>
      <c r="D25" s="240"/>
      <c r="E25" s="240"/>
      <c r="F25" s="240"/>
      <c r="G25" s="240"/>
      <c r="H25" s="240"/>
      <c r="I25" s="240"/>
      <c r="J25" s="240"/>
      <c r="K25" s="240"/>
      <c r="L25" s="240"/>
      <c r="M25" s="240"/>
    </row>
    <row r="26" spans="1:13" s="130" customFormat="1" ht="33" customHeight="1" thickTop="1" thickBot="1" x14ac:dyDescent="0.25">
      <c r="A26" s="238" t="s">
        <v>166</v>
      </c>
      <c r="B26" s="240"/>
      <c r="C26" s="240"/>
      <c r="D26" s="240"/>
      <c r="E26" s="240"/>
      <c r="F26" s="240"/>
      <c r="G26" s="240"/>
      <c r="H26" s="240"/>
      <c r="I26" s="240"/>
      <c r="J26" s="240"/>
      <c r="K26" s="240"/>
      <c r="L26" s="240"/>
      <c r="M26" s="240"/>
    </row>
    <row r="27" spans="1:13" s="130" customFormat="1" ht="33" customHeight="1" thickTop="1" thickBot="1" x14ac:dyDescent="0.25">
      <c r="A27" s="231" t="s">
        <v>167</v>
      </c>
      <c r="B27" s="237"/>
      <c r="C27" s="237"/>
      <c r="D27" s="237"/>
      <c r="E27" s="237"/>
      <c r="F27" s="237"/>
      <c r="G27" s="237"/>
      <c r="H27" s="237"/>
      <c r="I27" s="237"/>
      <c r="J27" s="237"/>
      <c r="K27" s="237"/>
      <c r="L27" s="237"/>
      <c r="M27" s="237"/>
    </row>
    <row r="28" spans="1:13" s="130" customFormat="1" ht="33" customHeight="1" thickTop="1" thickBot="1" x14ac:dyDescent="0.25">
      <c r="A28" s="231" t="s">
        <v>168</v>
      </c>
      <c r="B28" s="232"/>
      <c r="C28" s="232"/>
      <c r="D28" s="232"/>
      <c r="E28" s="232"/>
      <c r="F28" s="232"/>
      <c r="G28" s="232"/>
      <c r="H28" s="232"/>
      <c r="I28" s="232"/>
      <c r="J28" s="232"/>
      <c r="K28" s="232"/>
      <c r="L28" s="232"/>
      <c r="M28" s="232"/>
    </row>
    <row r="29" spans="1:13" s="130" customFormat="1" ht="33" customHeight="1" thickTop="1" thickBot="1" x14ac:dyDescent="0.25">
      <c r="A29" s="231" t="s">
        <v>169</v>
      </c>
      <c r="B29" s="232"/>
      <c r="C29" s="232"/>
      <c r="D29" s="232"/>
      <c r="E29" s="232"/>
      <c r="F29" s="232"/>
      <c r="G29" s="232"/>
      <c r="H29" s="232"/>
      <c r="I29" s="232"/>
      <c r="J29" s="232"/>
      <c r="K29" s="232"/>
      <c r="L29" s="232"/>
      <c r="M29" s="232"/>
    </row>
    <row r="30" spans="1:13" s="130" customFormat="1" ht="33" customHeight="1" thickTop="1" thickBot="1" x14ac:dyDescent="0.25">
      <c r="A30" s="235" t="s">
        <v>170</v>
      </c>
      <c r="B30" s="236"/>
      <c r="C30" s="236"/>
      <c r="D30" s="236"/>
      <c r="E30" s="236"/>
      <c r="F30" s="236"/>
      <c r="G30" s="236"/>
      <c r="H30" s="236"/>
      <c r="I30" s="236"/>
      <c r="J30" s="236"/>
      <c r="K30" s="236"/>
      <c r="L30" s="236"/>
      <c r="M30" s="236"/>
    </row>
    <row r="31" spans="1:13" s="130" customFormat="1" ht="33" customHeight="1" thickTop="1" thickBot="1" x14ac:dyDescent="0.25">
      <c r="A31" s="235" t="s">
        <v>180</v>
      </c>
      <c r="B31" s="232"/>
      <c r="C31" s="232"/>
      <c r="D31" s="232"/>
      <c r="E31" s="232"/>
      <c r="F31" s="232"/>
      <c r="G31" s="232"/>
      <c r="H31" s="232"/>
      <c r="I31" s="232"/>
      <c r="J31" s="232"/>
      <c r="K31" s="232"/>
      <c r="L31" s="232"/>
      <c r="M31" s="232"/>
    </row>
    <row r="32" spans="1:13" s="130" customFormat="1" ht="33" customHeight="1" thickTop="1" thickBot="1" x14ac:dyDescent="0.25">
      <c r="A32" s="231" t="s">
        <v>181</v>
      </c>
      <c r="B32" s="232"/>
      <c r="C32" s="232"/>
      <c r="D32" s="232"/>
      <c r="E32" s="232"/>
      <c r="F32" s="232"/>
      <c r="G32" s="232"/>
      <c r="H32" s="232"/>
      <c r="I32" s="232"/>
      <c r="J32" s="232"/>
      <c r="K32" s="232"/>
      <c r="L32" s="232"/>
      <c r="M32" s="232"/>
    </row>
    <row r="33" spans="1:13" s="181" customFormat="1" ht="33" customHeight="1" thickTop="1" thickBot="1" x14ac:dyDescent="0.25">
      <c r="A33" s="231" t="s">
        <v>187</v>
      </c>
      <c r="B33" s="237"/>
      <c r="C33" s="237"/>
      <c r="D33" s="237"/>
      <c r="E33" s="237"/>
      <c r="F33" s="237"/>
      <c r="G33" s="237"/>
      <c r="H33" s="237"/>
      <c r="I33" s="237"/>
      <c r="J33" s="237"/>
      <c r="K33" s="237"/>
      <c r="L33" s="237"/>
      <c r="M33" s="237"/>
    </row>
    <row r="34" spans="1:13" s="181" customFormat="1" ht="33" customHeight="1" thickTop="1" thickBot="1" x14ac:dyDescent="0.25">
      <c r="A34" s="231" t="s">
        <v>188</v>
      </c>
      <c r="B34" s="237"/>
      <c r="C34" s="237"/>
      <c r="D34" s="237"/>
      <c r="E34" s="237"/>
      <c r="F34" s="237"/>
      <c r="G34" s="237"/>
      <c r="H34" s="237"/>
      <c r="I34" s="237"/>
      <c r="J34" s="237"/>
      <c r="K34" s="237"/>
      <c r="L34" s="237"/>
      <c r="M34" s="237"/>
    </row>
    <row r="35" spans="1:13" s="181" customFormat="1" ht="33" customHeight="1" thickTop="1" thickBot="1" x14ac:dyDescent="0.25">
      <c r="A35" s="235" t="s">
        <v>185</v>
      </c>
      <c r="B35" s="236"/>
      <c r="C35" s="236"/>
      <c r="D35" s="236"/>
      <c r="E35" s="236"/>
      <c r="F35" s="236"/>
      <c r="G35" s="236"/>
      <c r="H35" s="236"/>
      <c r="I35" s="236"/>
      <c r="J35" s="236"/>
      <c r="K35" s="236"/>
      <c r="L35" s="236"/>
      <c r="M35" s="236"/>
    </row>
    <row r="36" spans="1:13" s="181" customFormat="1" ht="33" customHeight="1" thickTop="1" thickBot="1" x14ac:dyDescent="0.25">
      <c r="A36" s="235" t="s">
        <v>182</v>
      </c>
      <c r="B36" s="236"/>
      <c r="C36" s="236"/>
      <c r="D36" s="236"/>
      <c r="E36" s="236"/>
      <c r="F36" s="236"/>
      <c r="G36" s="236"/>
      <c r="H36" s="236"/>
      <c r="I36" s="236"/>
      <c r="J36" s="236"/>
      <c r="K36" s="236"/>
      <c r="L36" s="236"/>
      <c r="M36" s="236"/>
    </row>
    <row r="37" spans="1:13" s="181" customFormat="1" ht="33" customHeight="1" thickTop="1" thickBot="1" x14ac:dyDescent="0.25">
      <c r="A37" s="235" t="s">
        <v>198</v>
      </c>
      <c r="B37" s="236"/>
      <c r="C37" s="236"/>
      <c r="D37" s="236"/>
      <c r="E37" s="236"/>
      <c r="F37" s="236"/>
      <c r="G37" s="236"/>
      <c r="H37" s="236"/>
      <c r="I37" s="236"/>
      <c r="J37" s="236"/>
      <c r="K37" s="236"/>
      <c r="L37" s="236"/>
      <c r="M37" s="236"/>
    </row>
    <row r="38" spans="1:13" s="181" customFormat="1" ht="33" customHeight="1" thickTop="1" thickBot="1" x14ac:dyDescent="0.25">
      <c r="A38" s="235" t="s">
        <v>199</v>
      </c>
      <c r="B38" s="236"/>
      <c r="C38" s="236"/>
      <c r="D38" s="236"/>
      <c r="E38" s="236"/>
      <c r="F38" s="236"/>
      <c r="G38" s="236"/>
      <c r="H38" s="236"/>
      <c r="I38" s="236"/>
      <c r="J38" s="236"/>
      <c r="K38" s="236"/>
      <c r="L38" s="236"/>
      <c r="M38" s="236"/>
    </row>
    <row r="39" spans="1:13" s="181" customFormat="1" ht="33" customHeight="1" thickTop="1" thickBot="1" x14ac:dyDescent="0.25">
      <c r="A39" s="235" t="s">
        <v>200</v>
      </c>
      <c r="B39" s="236"/>
      <c r="C39" s="236"/>
      <c r="D39" s="236"/>
      <c r="E39" s="236"/>
      <c r="F39" s="236"/>
      <c r="G39" s="236"/>
      <c r="H39" s="236"/>
      <c r="I39" s="236"/>
      <c r="J39" s="236"/>
      <c r="K39" s="236"/>
      <c r="L39" s="236"/>
      <c r="M39" s="236"/>
    </row>
    <row r="40" spans="1:13" s="181" customFormat="1" ht="33" customHeight="1" thickTop="1" thickBot="1" x14ac:dyDescent="0.25">
      <c r="A40" s="235" t="s">
        <v>201</v>
      </c>
      <c r="B40" s="236"/>
      <c r="C40" s="236"/>
      <c r="D40" s="236"/>
      <c r="E40" s="236"/>
      <c r="F40" s="236"/>
      <c r="G40" s="236"/>
      <c r="H40" s="236"/>
      <c r="I40" s="236"/>
      <c r="J40" s="236"/>
      <c r="K40" s="236"/>
      <c r="L40" s="236"/>
      <c r="M40" s="236"/>
    </row>
    <row r="41" spans="1:13" s="181" customFormat="1" ht="33" customHeight="1" thickTop="1" thickBot="1" x14ac:dyDescent="0.25">
      <c r="A41" s="235" t="s">
        <v>202</v>
      </c>
      <c r="B41" s="236"/>
      <c r="C41" s="236"/>
      <c r="D41" s="236"/>
      <c r="E41" s="236"/>
      <c r="F41" s="236"/>
      <c r="G41" s="236"/>
      <c r="H41" s="236"/>
      <c r="I41" s="236"/>
      <c r="J41" s="236"/>
      <c r="K41" s="236"/>
      <c r="L41" s="236"/>
      <c r="M41" s="236"/>
    </row>
    <row r="42" spans="1:13" s="181" customFormat="1" ht="33" customHeight="1" thickTop="1" thickBot="1" x14ac:dyDescent="0.25">
      <c r="A42" s="235" t="s">
        <v>203</v>
      </c>
      <c r="B42" s="236"/>
      <c r="C42" s="236"/>
      <c r="D42" s="236"/>
      <c r="E42" s="236"/>
      <c r="F42" s="236"/>
      <c r="G42" s="236"/>
      <c r="H42" s="236"/>
      <c r="I42" s="236"/>
      <c r="J42" s="236"/>
      <c r="K42" s="236"/>
      <c r="L42" s="236"/>
      <c r="M42" s="236"/>
    </row>
    <row r="43" spans="1:13" s="181" customFormat="1" ht="33" customHeight="1" thickTop="1" thickBot="1" x14ac:dyDescent="0.25">
      <c r="A43" s="221" t="s">
        <v>244</v>
      </c>
      <c r="B43" s="222"/>
      <c r="C43" s="222"/>
      <c r="D43" s="222"/>
      <c r="E43" s="222"/>
      <c r="F43" s="222"/>
      <c r="G43" s="222"/>
      <c r="H43" s="222"/>
      <c r="I43" s="222"/>
      <c r="J43" s="222"/>
      <c r="K43" s="222"/>
      <c r="L43" s="222"/>
      <c r="M43" s="222"/>
    </row>
    <row r="44" spans="1:13" s="181" customFormat="1" ht="33" customHeight="1" thickTop="1" thickBot="1" x14ac:dyDescent="0.25">
      <c r="A44" s="221" t="s">
        <v>243</v>
      </c>
      <c r="B44" s="222"/>
      <c r="C44" s="222"/>
      <c r="D44" s="222"/>
      <c r="E44" s="222"/>
      <c r="F44" s="222"/>
      <c r="G44" s="222"/>
      <c r="H44" s="222"/>
      <c r="I44" s="222"/>
      <c r="J44" s="222"/>
      <c r="K44" s="222"/>
      <c r="L44" s="222"/>
      <c r="M44" s="222"/>
    </row>
    <row r="45" spans="1:13" s="181" customFormat="1" ht="33" customHeight="1" thickTop="1" thickBot="1" x14ac:dyDescent="0.25">
      <c r="A45" s="221" t="s">
        <v>242</v>
      </c>
      <c r="B45" s="222"/>
      <c r="C45" s="222"/>
      <c r="D45" s="222"/>
      <c r="E45" s="222"/>
      <c r="F45" s="222"/>
      <c r="G45" s="222"/>
      <c r="H45" s="222"/>
      <c r="I45" s="222"/>
      <c r="J45" s="222"/>
      <c r="K45" s="222"/>
      <c r="L45" s="222"/>
      <c r="M45" s="222"/>
    </row>
    <row r="46" spans="1:13" s="130" customFormat="1" ht="33" customHeight="1" thickTop="1" thickBot="1" x14ac:dyDescent="0.25">
      <c r="A46" s="231" t="s">
        <v>176</v>
      </c>
      <c r="B46" s="237"/>
      <c r="C46" s="237"/>
      <c r="D46" s="237"/>
      <c r="E46" s="237"/>
      <c r="F46" s="237"/>
      <c r="G46" s="237"/>
      <c r="H46" s="237"/>
      <c r="I46" s="237"/>
      <c r="J46" s="237"/>
      <c r="K46" s="237"/>
      <c r="L46" s="237"/>
      <c r="M46" s="237"/>
    </row>
    <row r="47" spans="1:13" s="130" customFormat="1" ht="33" customHeight="1" thickTop="1" thickBot="1" x14ac:dyDescent="0.25">
      <c r="A47" s="231" t="s">
        <v>219</v>
      </c>
      <c r="B47" s="232"/>
      <c r="C47" s="232"/>
      <c r="D47" s="232"/>
      <c r="E47" s="232"/>
      <c r="F47" s="232"/>
      <c r="G47" s="232"/>
      <c r="H47" s="232"/>
      <c r="I47" s="232"/>
      <c r="J47" s="232"/>
      <c r="K47" s="232"/>
      <c r="L47" s="232"/>
      <c r="M47" s="232"/>
    </row>
    <row r="48" spans="1:13" s="202" customFormat="1" ht="30.75" hidden="1" customHeight="1" thickTop="1" thickBot="1" x14ac:dyDescent="0.25">
      <c r="A48" s="233" t="s">
        <v>232</v>
      </c>
      <c r="B48" s="234"/>
      <c r="C48" s="234"/>
      <c r="D48" s="234"/>
      <c r="E48" s="234"/>
      <c r="F48" s="234"/>
      <c r="G48" s="234"/>
      <c r="H48" s="234"/>
      <c r="I48" s="234"/>
      <c r="J48" s="234"/>
      <c r="K48" s="234"/>
      <c r="L48" s="234"/>
      <c r="M48" s="234"/>
    </row>
    <row r="49" ht="13.5" thickTop="1" x14ac:dyDescent="0.2"/>
  </sheetData>
  <sheetProtection password="DE3F" sheet="1" objects="1" scenarios="1"/>
  <mergeCells count="25">
    <mergeCell ref="A26:M26"/>
    <mergeCell ref="A1:M1"/>
    <mergeCell ref="A3:M3"/>
    <mergeCell ref="A23:M23"/>
    <mergeCell ref="A24:M24"/>
    <mergeCell ref="A25:M25"/>
    <mergeCell ref="A38:M38"/>
    <mergeCell ref="A27:M27"/>
    <mergeCell ref="A28:M28"/>
    <mergeCell ref="A29:M29"/>
    <mergeCell ref="A30:M30"/>
    <mergeCell ref="A31:M31"/>
    <mergeCell ref="A32:M32"/>
    <mergeCell ref="A33:M33"/>
    <mergeCell ref="A34:M34"/>
    <mergeCell ref="A35:M35"/>
    <mergeCell ref="A36:M36"/>
    <mergeCell ref="A37:M37"/>
    <mergeCell ref="A48:M48"/>
    <mergeCell ref="A39:M39"/>
    <mergeCell ref="A40:M40"/>
    <mergeCell ref="A41:M41"/>
    <mergeCell ref="A42:M42"/>
    <mergeCell ref="A46:M46"/>
    <mergeCell ref="A47:M47"/>
  </mergeCells>
  <pageMargins left="0.19" right="0.16" top="7.874015748031496E-2" bottom="0.19685039370078741" header="0.11811023622047245" footer="0.11811023622047245"/>
  <pageSetup paperSize="9" scale="35" fitToHeight="4" orientation="landscape" r:id="rId1"/>
  <headerFooter alignWithMargins="0"/>
  <rowBreaks count="1" manualBreakCount="1">
    <brk id="2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pageSetUpPr fitToPage="1"/>
  </sheetPr>
  <dimension ref="A1:H34"/>
  <sheetViews>
    <sheetView workbookViewId="0">
      <selection activeCell="G16" sqref="G16"/>
    </sheetView>
  </sheetViews>
  <sheetFormatPr defaultRowHeight="12.75" x14ac:dyDescent="0.2"/>
  <cols>
    <col min="1" max="1" width="21" customWidth="1"/>
    <col min="2" max="3" width="9.140625" style="1"/>
    <col min="7" max="7" width="8.140625" customWidth="1"/>
  </cols>
  <sheetData>
    <row r="1" spans="1:8" x14ac:dyDescent="0.2">
      <c r="F1" t="s">
        <v>19</v>
      </c>
      <c r="H1" s="4">
        <f>12500-B33</f>
        <v>12500</v>
      </c>
    </row>
    <row r="2" spans="1:8" x14ac:dyDescent="0.2">
      <c r="B2" s="1" t="s">
        <v>20</v>
      </c>
      <c r="C2" s="1" t="s">
        <v>15</v>
      </c>
      <c r="H2" s="1"/>
    </row>
    <row r="3" spans="1:8" x14ac:dyDescent="0.2">
      <c r="F3" t="s">
        <v>21</v>
      </c>
      <c r="G3" t="s">
        <v>22</v>
      </c>
      <c r="H3" s="1"/>
    </row>
    <row r="4" spans="1:8" x14ac:dyDescent="0.2">
      <c r="A4" t="s">
        <v>23</v>
      </c>
      <c r="B4" s="2">
        <f>Affordability!D20</f>
        <v>0</v>
      </c>
      <c r="C4" s="1">
        <f>B4/12</f>
        <v>0</v>
      </c>
      <c r="F4" s="3">
        <v>0.2</v>
      </c>
      <c r="G4" t="s">
        <v>24</v>
      </c>
      <c r="H4" s="4">
        <v>37500</v>
      </c>
    </row>
    <row r="5" spans="1:8" x14ac:dyDescent="0.2">
      <c r="F5" s="3">
        <v>0.4</v>
      </c>
      <c r="G5" s="5" t="s">
        <v>191</v>
      </c>
      <c r="H5" s="4">
        <v>149999.99999999901</v>
      </c>
    </row>
    <row r="6" spans="1:8" x14ac:dyDescent="0.2">
      <c r="A6" t="s">
        <v>19</v>
      </c>
      <c r="B6" s="33">
        <f>IF(B4&lt;123700,H1,0)</f>
        <v>12500</v>
      </c>
      <c r="C6" s="1">
        <f>B6/12</f>
        <v>1041.6666666666667</v>
      </c>
      <c r="F6" s="3">
        <v>0.45</v>
      </c>
      <c r="G6" s="5" t="s">
        <v>38</v>
      </c>
      <c r="H6" s="4"/>
    </row>
    <row r="7" spans="1:8" x14ac:dyDescent="0.2">
      <c r="H7" s="1"/>
    </row>
    <row r="8" spans="1:8" x14ac:dyDescent="0.2">
      <c r="A8" t="s">
        <v>25</v>
      </c>
      <c r="B8" s="1">
        <f>IF((B4-B6)&gt;0,B4-B6,0)</f>
        <v>0</v>
      </c>
      <c r="C8" s="1">
        <f>IF((C4-C6)&gt;0,C4-C6,0)</f>
        <v>0</v>
      </c>
      <c r="F8" t="s">
        <v>30</v>
      </c>
      <c r="G8" t="s">
        <v>31</v>
      </c>
      <c r="H8" s="1"/>
    </row>
    <row r="9" spans="1:8" x14ac:dyDescent="0.2">
      <c r="F9" s="3">
        <v>0</v>
      </c>
      <c r="G9" t="s">
        <v>32</v>
      </c>
      <c r="H9" s="4">
        <v>166</v>
      </c>
    </row>
    <row r="10" spans="1:8" x14ac:dyDescent="0.2">
      <c r="A10" t="s">
        <v>41</v>
      </c>
      <c r="B10" s="1">
        <f>IF(B8&lt;H4,B8*F4,H4*F4)</f>
        <v>0</v>
      </c>
      <c r="F10" s="3">
        <v>0.12</v>
      </c>
      <c r="G10" s="5" t="s">
        <v>192</v>
      </c>
      <c r="H10" s="4">
        <v>962</v>
      </c>
    </row>
    <row r="11" spans="1:8" x14ac:dyDescent="0.2">
      <c r="A11" t="s">
        <v>26</v>
      </c>
      <c r="B11" s="1">
        <f>IF(AND(B8&lt;H5,B8&gt;H4),(B8-H4)*F5,IF(B8&lt;H4,0,IF(B8&gt;H5,(H5-H4)*F5,0)))</f>
        <v>0</v>
      </c>
      <c r="F11" s="3">
        <v>0.02</v>
      </c>
      <c r="G11" s="5" t="s">
        <v>193</v>
      </c>
      <c r="H11" s="4"/>
    </row>
    <row r="12" spans="1:8" x14ac:dyDescent="0.2">
      <c r="A12" t="s">
        <v>114</v>
      </c>
      <c r="B12" s="1">
        <f>IF(B8&gt;H5,(B8-H5)*F6,0)</f>
        <v>0</v>
      </c>
      <c r="F12" t="s">
        <v>30</v>
      </c>
      <c r="G12" t="s">
        <v>33</v>
      </c>
      <c r="H12" s="1"/>
    </row>
    <row r="13" spans="1:8" x14ac:dyDescent="0.2">
      <c r="A13" t="s">
        <v>27</v>
      </c>
      <c r="B13" s="1">
        <f>SUM(B10:B12)</f>
        <v>0</v>
      </c>
      <c r="C13" s="1">
        <f>B13/12</f>
        <v>0</v>
      </c>
      <c r="F13" s="3">
        <v>0</v>
      </c>
      <c r="G13" t="s">
        <v>32</v>
      </c>
      <c r="H13" s="1">
        <f>(H9*52)/12</f>
        <v>719.33333333333337</v>
      </c>
    </row>
    <row r="14" spans="1:8" x14ac:dyDescent="0.2">
      <c r="F14" s="3">
        <v>0.12</v>
      </c>
      <c r="G14" s="5" t="s">
        <v>194</v>
      </c>
      <c r="H14" s="1">
        <v>4167</v>
      </c>
    </row>
    <row r="15" spans="1:8" x14ac:dyDescent="0.2">
      <c r="A15" t="s">
        <v>29</v>
      </c>
      <c r="B15" s="1">
        <f>C15*12</f>
        <v>0</v>
      </c>
      <c r="C15" s="1">
        <f>(C4-H13)*F13</f>
        <v>0</v>
      </c>
      <c r="F15" s="3">
        <v>0.02</v>
      </c>
      <c r="G15" s="5" t="s">
        <v>195</v>
      </c>
      <c r="H15" s="1"/>
    </row>
    <row r="16" spans="1:8" x14ac:dyDescent="0.2">
      <c r="A16" t="s">
        <v>39</v>
      </c>
      <c r="B16" s="1">
        <f>C16*12</f>
        <v>0</v>
      </c>
      <c r="C16" s="1">
        <f>IF(AND(C4&lt;H14,C4&gt;H13),(C4-H13)*F14,IF(C4&lt;H13,0,IF(C4&gt;H14,(H14-H13)*F14,0)))</f>
        <v>0</v>
      </c>
      <c r="H16" s="1"/>
    </row>
    <row r="17" spans="1:8" x14ac:dyDescent="0.2">
      <c r="A17" t="s">
        <v>40</v>
      </c>
      <c r="B17" s="1">
        <f>C17*12</f>
        <v>0</v>
      </c>
      <c r="C17" s="1">
        <f>IF(C4&gt;H14,(C4-H14)*F15,0)</f>
        <v>0</v>
      </c>
      <c r="F17" s="3"/>
      <c r="H17" s="1"/>
    </row>
    <row r="18" spans="1:8" x14ac:dyDescent="0.2">
      <c r="A18" t="s">
        <v>34</v>
      </c>
      <c r="B18" s="1">
        <f>SUM(B15:B17)</f>
        <v>0</v>
      </c>
      <c r="C18" s="1">
        <f>SUM(C15:C17)</f>
        <v>0</v>
      </c>
      <c r="F18" s="3"/>
      <c r="H18" s="1"/>
    </row>
    <row r="19" spans="1:8" x14ac:dyDescent="0.2">
      <c r="F19" s="3"/>
      <c r="H19" s="1"/>
    </row>
    <row r="20" spans="1:8" x14ac:dyDescent="0.2">
      <c r="H20" s="1"/>
    </row>
    <row r="21" spans="1:8" x14ac:dyDescent="0.2">
      <c r="A21" t="s">
        <v>28</v>
      </c>
      <c r="B21" s="1">
        <f>B4-B13-B18</f>
        <v>0</v>
      </c>
      <c r="C21" s="1">
        <f>C4-C13-C18</f>
        <v>0</v>
      </c>
      <c r="H21" s="1"/>
    </row>
    <row r="22" spans="1:8" x14ac:dyDescent="0.2">
      <c r="H22" s="1"/>
    </row>
    <row r="26" spans="1:8" x14ac:dyDescent="0.2">
      <c r="A26" s="29" t="s">
        <v>116</v>
      </c>
      <c r="B26" s="1">
        <v>100000</v>
      </c>
    </row>
    <row r="27" spans="1:8" x14ac:dyDescent="0.2">
      <c r="A27" s="29" t="s">
        <v>115</v>
      </c>
      <c r="B27" s="1">
        <f>Affordability!B20</f>
        <v>0</v>
      </c>
    </row>
    <row r="29" spans="1:8" x14ac:dyDescent="0.2">
      <c r="A29" s="29" t="s">
        <v>117</v>
      </c>
      <c r="B29" s="1">
        <f>B27-B26</f>
        <v>-100000</v>
      </c>
    </row>
    <row r="30" spans="1:8" x14ac:dyDescent="0.2">
      <c r="A30" s="29" t="s">
        <v>118</v>
      </c>
      <c r="B30" s="1">
        <f>B29/2</f>
        <v>-50000</v>
      </c>
    </row>
    <row r="33" spans="2:2" x14ac:dyDescent="0.2">
      <c r="B33" s="1">
        <f>IF(B30&gt;0,B30,0)</f>
        <v>0</v>
      </c>
    </row>
    <row r="34" spans="2:2" x14ac:dyDescent="0.2">
      <c r="B34" s="1">
        <f>IF(B30&gt;11850,0,B30)</f>
        <v>-50000</v>
      </c>
    </row>
  </sheetData>
  <phoneticPr fontId="0" type="noConversion"/>
  <pageMargins left="0.74803149606299213" right="0.74803149606299213" top="0.98425196850393704" bottom="0.98425196850393704" header="0.51181102362204722" footer="0.51181102362204722"/>
  <pageSetup paperSize="9"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
    <pageSetUpPr fitToPage="1"/>
  </sheetPr>
  <dimension ref="A1:H34"/>
  <sheetViews>
    <sheetView workbookViewId="0">
      <selection activeCell="G14" sqref="G14"/>
    </sheetView>
  </sheetViews>
  <sheetFormatPr defaultRowHeight="12.75" x14ac:dyDescent="0.2"/>
  <cols>
    <col min="1" max="1" width="21" customWidth="1"/>
    <col min="2" max="3" width="9.140625" style="1"/>
    <col min="7" max="7" width="8.140625" customWidth="1"/>
  </cols>
  <sheetData>
    <row r="1" spans="1:8" x14ac:dyDescent="0.2">
      <c r="F1" t="s">
        <v>19</v>
      </c>
      <c r="H1" s="33">
        <f>12500-B33</f>
        <v>12500</v>
      </c>
    </row>
    <row r="2" spans="1:8" x14ac:dyDescent="0.2">
      <c r="B2" s="1" t="s">
        <v>20</v>
      </c>
      <c r="C2" s="1" t="s">
        <v>15</v>
      </c>
      <c r="H2" s="1"/>
    </row>
    <row r="3" spans="1:8" x14ac:dyDescent="0.2">
      <c r="F3" t="s">
        <v>21</v>
      </c>
      <c r="G3" t="s">
        <v>22</v>
      </c>
      <c r="H3" s="1"/>
    </row>
    <row r="4" spans="1:8" x14ac:dyDescent="0.2">
      <c r="A4" t="s">
        <v>23</v>
      </c>
      <c r="B4" s="2">
        <f>Affordability!E20</f>
        <v>0</v>
      </c>
      <c r="C4" s="1">
        <f>B4/12</f>
        <v>0</v>
      </c>
      <c r="F4" s="3">
        <v>0.2</v>
      </c>
      <c r="G4" t="str">
        <f>'Net (1) workings'!G4:H6</f>
        <v xml:space="preserve">0 to </v>
      </c>
      <c r="H4" s="1">
        <f>'Net (1) workings'!H4</f>
        <v>37500</v>
      </c>
    </row>
    <row r="5" spans="1:8" x14ac:dyDescent="0.2">
      <c r="F5" s="3">
        <v>0.4</v>
      </c>
      <c r="G5" t="str">
        <f>'Net (1) workings'!G5:H7</f>
        <v>37501 to</v>
      </c>
      <c r="H5" s="1">
        <f>'Net (1) workings'!H5</f>
        <v>149999.99999999901</v>
      </c>
    </row>
    <row r="6" spans="1:8" x14ac:dyDescent="0.2">
      <c r="A6" t="s">
        <v>19</v>
      </c>
      <c r="B6" s="33">
        <f>IF(B4&lt;123700,H1,0)</f>
        <v>12500</v>
      </c>
      <c r="C6" s="1">
        <f>B6/12</f>
        <v>1041.6666666666667</v>
      </c>
      <c r="F6" s="3">
        <v>0.45</v>
      </c>
      <c r="G6" t="str">
        <f>'Net (1) workings'!G6:H8</f>
        <v>&gt; 150000</v>
      </c>
      <c r="H6">
        <f>'Net (1) workings'!H6:I8</f>
        <v>0</v>
      </c>
    </row>
    <row r="7" spans="1:8" x14ac:dyDescent="0.2">
      <c r="H7" s="1"/>
    </row>
    <row r="8" spans="1:8" x14ac:dyDescent="0.2">
      <c r="A8" t="s">
        <v>25</v>
      </c>
      <c r="B8" s="1">
        <f>IF((B4-B6)&gt;0,B4-B6,0)</f>
        <v>0</v>
      </c>
      <c r="C8" s="1">
        <f>IF((C4-C6)&gt;0,C4-C6,0)</f>
        <v>0</v>
      </c>
      <c r="F8" t="s">
        <v>30</v>
      </c>
      <c r="G8" t="s">
        <v>31</v>
      </c>
      <c r="H8" s="1"/>
    </row>
    <row r="9" spans="1:8" x14ac:dyDescent="0.2">
      <c r="F9" s="3">
        <v>0</v>
      </c>
      <c r="G9" t="str">
        <f>'Net (1) workings'!G9:H11</f>
        <v>0 to</v>
      </c>
      <c r="H9">
        <f>'Net (1) workings'!H9:I11</f>
        <v>166</v>
      </c>
    </row>
    <row r="10" spans="1:8" x14ac:dyDescent="0.2">
      <c r="A10" t="s">
        <v>41</v>
      </c>
      <c r="B10" s="1">
        <f>IF(B8&lt;H4,B8*F4,H4*F4)</f>
        <v>0</v>
      </c>
      <c r="F10" s="3">
        <v>0.12</v>
      </c>
      <c r="G10" t="str">
        <f>'Net (1) workings'!G10:H12</f>
        <v>166 to</v>
      </c>
      <c r="H10">
        <f>'Net (1) workings'!H10:I12</f>
        <v>962</v>
      </c>
    </row>
    <row r="11" spans="1:8" x14ac:dyDescent="0.2">
      <c r="A11" t="s">
        <v>26</v>
      </c>
      <c r="B11" s="1">
        <f>IF(AND(B8&lt;H5,B8&gt;H4),(B8-H4)*F5,IF(B8&lt;H4,0,IF(B8&gt;H5,(H5-H4)*F5,0)))</f>
        <v>0</v>
      </c>
      <c r="F11" s="3">
        <v>0.02</v>
      </c>
      <c r="G11" t="str">
        <f>'Net (1) workings'!G11:H13</f>
        <v>&gt; 962</v>
      </c>
      <c r="H11">
        <f>'Net (1) workings'!H11:I13</f>
        <v>0</v>
      </c>
    </row>
    <row r="12" spans="1:8" x14ac:dyDescent="0.2">
      <c r="A12" t="s">
        <v>114</v>
      </c>
      <c r="B12" s="1">
        <f>IF(B8&gt;H5,(B8-H5)*F6,0)</f>
        <v>0</v>
      </c>
      <c r="F12" t="s">
        <v>30</v>
      </c>
      <c r="G12" t="s">
        <v>33</v>
      </c>
      <c r="H12" s="1"/>
    </row>
    <row r="13" spans="1:8" x14ac:dyDescent="0.2">
      <c r="A13" t="s">
        <v>27</v>
      </c>
      <c r="B13" s="1">
        <f>SUM(B10:B12)</f>
        <v>0</v>
      </c>
      <c r="C13" s="1">
        <f>B13/12</f>
        <v>0</v>
      </c>
      <c r="F13" s="3">
        <v>0</v>
      </c>
      <c r="G13" t="str">
        <f>'Net (1) workings'!G13:H15</f>
        <v>0 to</v>
      </c>
      <c r="H13" s="6">
        <f>'Net (1) workings'!H13:I15</f>
        <v>719.33333333333337</v>
      </c>
    </row>
    <row r="14" spans="1:8" x14ac:dyDescent="0.2">
      <c r="F14" s="3">
        <v>0.12</v>
      </c>
      <c r="G14" t="str">
        <f>'Net (1) workings'!G14:H16</f>
        <v>719 to</v>
      </c>
      <c r="H14">
        <f>'Net (1) workings'!H14:I16</f>
        <v>4167</v>
      </c>
    </row>
    <row r="15" spans="1:8" x14ac:dyDescent="0.2">
      <c r="A15" t="s">
        <v>29</v>
      </c>
      <c r="B15" s="1">
        <f>C15*12</f>
        <v>0</v>
      </c>
      <c r="C15" s="1">
        <f>(C4-H13)*F13</f>
        <v>0</v>
      </c>
      <c r="F15" s="3">
        <v>0.02</v>
      </c>
      <c r="G15" t="str">
        <f>'Net (1) workings'!G15:H17</f>
        <v>&gt; 4167</v>
      </c>
      <c r="H15">
        <f>'Net (1) workings'!H15:I17</f>
        <v>0</v>
      </c>
    </row>
    <row r="16" spans="1:8" x14ac:dyDescent="0.2">
      <c r="A16" t="s">
        <v>39</v>
      </c>
      <c r="B16" s="1">
        <f>C16*12</f>
        <v>0</v>
      </c>
      <c r="C16" s="1">
        <f>IF(AND(C4&lt;H14,C4&gt;H13),(C4-H13)*F14,IF(C4&lt;H13,0,IF(C4&gt;H14,(H14-H13)*F14,0)))</f>
        <v>0</v>
      </c>
      <c r="H16" s="1"/>
    </row>
    <row r="17" spans="1:8" x14ac:dyDescent="0.2">
      <c r="A17" t="s">
        <v>40</v>
      </c>
      <c r="B17" s="1">
        <f>C17*12</f>
        <v>0</v>
      </c>
      <c r="C17" s="1">
        <f>IF(C4&gt;H14,(C4-H14)*F15,0)</f>
        <v>0</v>
      </c>
      <c r="F17" s="3"/>
      <c r="H17" s="1"/>
    </row>
    <row r="18" spans="1:8" x14ac:dyDescent="0.2">
      <c r="A18" t="s">
        <v>34</v>
      </c>
      <c r="B18" s="1">
        <f>SUM(B15:B17)</f>
        <v>0</v>
      </c>
      <c r="C18" s="1">
        <f>SUM(C15:C17)</f>
        <v>0</v>
      </c>
      <c r="F18" s="3"/>
      <c r="H18" s="1"/>
    </row>
    <row r="19" spans="1:8" x14ac:dyDescent="0.2">
      <c r="F19" s="3"/>
      <c r="H19" s="1"/>
    </row>
    <row r="20" spans="1:8" x14ac:dyDescent="0.2">
      <c r="H20" s="1"/>
    </row>
    <row r="21" spans="1:8" x14ac:dyDescent="0.2">
      <c r="A21" t="s">
        <v>28</v>
      </c>
      <c r="B21" s="1">
        <f>B4-B13-B18</f>
        <v>0</v>
      </c>
      <c r="C21" s="1">
        <f>C4-C13-C18</f>
        <v>0</v>
      </c>
      <c r="E21" s="1"/>
      <c r="H21" s="1"/>
    </row>
    <row r="22" spans="1:8" x14ac:dyDescent="0.2">
      <c r="H22" s="1"/>
    </row>
    <row r="26" spans="1:8" x14ac:dyDescent="0.2">
      <c r="A26" s="29" t="s">
        <v>116</v>
      </c>
      <c r="B26" s="1">
        <v>100000</v>
      </c>
    </row>
    <row r="27" spans="1:8" x14ac:dyDescent="0.2">
      <c r="A27" s="29" t="s">
        <v>115</v>
      </c>
      <c r="B27" s="1">
        <f>Affordability!C20</f>
        <v>0</v>
      </c>
    </row>
    <row r="29" spans="1:8" x14ac:dyDescent="0.2">
      <c r="A29" s="29" t="s">
        <v>117</v>
      </c>
      <c r="B29" s="1">
        <f>B27-B26</f>
        <v>-100000</v>
      </c>
    </row>
    <row r="30" spans="1:8" x14ac:dyDescent="0.2">
      <c r="A30" s="29" t="s">
        <v>118</v>
      </c>
      <c r="B30" s="1">
        <f>B29/2</f>
        <v>-50000</v>
      </c>
    </row>
    <row r="33" spans="2:2" x14ac:dyDescent="0.2">
      <c r="B33" s="1">
        <f>IF(B30&gt;0,B30,0)</f>
        <v>0</v>
      </c>
    </row>
    <row r="34" spans="2:2" x14ac:dyDescent="0.2">
      <c r="B34" s="1">
        <f>IF(B30&gt;11850,0,B30)</f>
        <v>-50000</v>
      </c>
    </row>
  </sheetData>
  <phoneticPr fontId="0" type="noConversion"/>
  <pageMargins left="0.74803149606299213" right="0.74803149606299213" top="0.98425196850393704" bottom="0.98425196850393704" header="0.51181102362204722" footer="0.51181102362204722"/>
  <pageSetup paperSize="9"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dimension ref="A1:H120"/>
  <sheetViews>
    <sheetView topLeftCell="A67" workbookViewId="0">
      <selection activeCell="H96" sqref="H96"/>
    </sheetView>
  </sheetViews>
  <sheetFormatPr defaultRowHeight="12.75" x14ac:dyDescent="0.2"/>
  <cols>
    <col min="6" max="6" width="17.42578125" customWidth="1"/>
  </cols>
  <sheetData>
    <row r="1" spans="1:8" x14ac:dyDescent="0.2">
      <c r="G1" s="3">
        <v>0.01</v>
      </c>
      <c r="H1">
        <v>4</v>
      </c>
    </row>
    <row r="2" spans="1:8" x14ac:dyDescent="0.2">
      <c r="G2" s="3">
        <v>0.02</v>
      </c>
      <c r="H2">
        <v>4</v>
      </c>
    </row>
    <row r="3" spans="1:8" x14ac:dyDescent="0.2">
      <c r="G3" s="3">
        <v>0.03</v>
      </c>
      <c r="H3">
        <v>4</v>
      </c>
    </row>
    <row r="4" spans="1:8" x14ac:dyDescent="0.2">
      <c r="G4" s="3">
        <v>0.04</v>
      </c>
      <c r="H4">
        <v>4</v>
      </c>
    </row>
    <row r="5" spans="1:8" x14ac:dyDescent="0.2">
      <c r="G5" s="3">
        <v>0.05</v>
      </c>
      <c r="H5">
        <v>4</v>
      </c>
    </row>
    <row r="6" spans="1:8" x14ac:dyDescent="0.2">
      <c r="G6" s="3">
        <v>6.0000000000000102E-2</v>
      </c>
      <c r="H6">
        <v>4</v>
      </c>
    </row>
    <row r="7" spans="1:8" x14ac:dyDescent="0.2">
      <c r="G7" s="3">
        <v>7.0000000000000104E-2</v>
      </c>
      <c r="H7">
        <v>4</v>
      </c>
    </row>
    <row r="8" spans="1:8" x14ac:dyDescent="0.2">
      <c r="A8" s="7" t="s">
        <v>47</v>
      </c>
      <c r="G8" s="3">
        <v>8.0000000000000099E-2</v>
      </c>
      <c r="H8">
        <v>4</v>
      </c>
    </row>
    <row r="9" spans="1:8" x14ac:dyDescent="0.2">
      <c r="A9" s="8" t="s">
        <v>48</v>
      </c>
      <c r="G9" s="3">
        <v>0.09</v>
      </c>
      <c r="H9">
        <v>4</v>
      </c>
    </row>
    <row r="10" spans="1:8" x14ac:dyDescent="0.2">
      <c r="A10" s="7" t="s">
        <v>101</v>
      </c>
      <c r="G10" s="3">
        <v>0.1</v>
      </c>
      <c r="H10">
        <v>4</v>
      </c>
    </row>
    <row r="11" spans="1:8" x14ac:dyDescent="0.2">
      <c r="G11" s="3">
        <v>0.11</v>
      </c>
      <c r="H11">
        <v>4</v>
      </c>
    </row>
    <row r="12" spans="1:8" x14ac:dyDescent="0.2">
      <c r="G12" s="3">
        <v>0.12</v>
      </c>
      <c r="H12">
        <v>4</v>
      </c>
    </row>
    <row r="13" spans="1:8" x14ac:dyDescent="0.2">
      <c r="G13" s="3">
        <v>0.13</v>
      </c>
      <c r="H13">
        <v>4</v>
      </c>
    </row>
    <row r="14" spans="1:8" x14ac:dyDescent="0.2">
      <c r="G14" s="3">
        <v>0.14000000000000001</v>
      </c>
      <c r="H14">
        <v>4</v>
      </c>
    </row>
    <row r="15" spans="1:8" x14ac:dyDescent="0.2">
      <c r="G15" s="3">
        <v>0.15</v>
      </c>
      <c r="H15">
        <v>4</v>
      </c>
    </row>
    <row r="16" spans="1:8" x14ac:dyDescent="0.2">
      <c r="G16" s="3">
        <v>0.16</v>
      </c>
      <c r="H16">
        <v>4</v>
      </c>
    </row>
    <row r="17" spans="4:8" x14ac:dyDescent="0.2">
      <c r="G17" s="3">
        <v>0.17</v>
      </c>
      <c r="H17">
        <v>4</v>
      </c>
    </row>
    <row r="18" spans="4:8" x14ac:dyDescent="0.2">
      <c r="G18" s="3">
        <v>0.18</v>
      </c>
      <c r="H18">
        <v>4</v>
      </c>
    </row>
    <row r="19" spans="4:8" x14ac:dyDescent="0.2">
      <c r="D19" t="s">
        <v>106</v>
      </c>
      <c r="E19" s="28" t="e">
        <f>Affordability!C66/Affordability!C75</f>
        <v>#DIV/0!</v>
      </c>
      <c r="G19" s="3">
        <v>0.19</v>
      </c>
      <c r="H19">
        <v>4</v>
      </c>
    </row>
    <row r="20" spans="4:8" x14ac:dyDescent="0.2">
      <c r="G20" s="3">
        <v>0.2</v>
      </c>
      <c r="H20">
        <v>4</v>
      </c>
    </row>
    <row r="21" spans="4:8" x14ac:dyDescent="0.2">
      <c r="G21" s="3">
        <v>0.21</v>
      </c>
      <c r="H21">
        <v>4</v>
      </c>
    </row>
    <row r="22" spans="4:8" x14ac:dyDescent="0.2">
      <c r="G22" s="3">
        <v>0.22</v>
      </c>
      <c r="H22">
        <v>4</v>
      </c>
    </row>
    <row r="23" spans="4:8" x14ac:dyDescent="0.2">
      <c r="G23" s="3">
        <v>0.23</v>
      </c>
      <c r="H23">
        <v>4</v>
      </c>
    </row>
    <row r="24" spans="4:8" x14ac:dyDescent="0.2">
      <c r="D24" s="29" t="s">
        <v>107</v>
      </c>
      <c r="E24" t="e">
        <f>VLOOKUP(E19,G1:H120,2)</f>
        <v>#DIV/0!</v>
      </c>
      <c r="G24" s="3">
        <v>0.24</v>
      </c>
      <c r="H24">
        <v>4</v>
      </c>
    </row>
    <row r="25" spans="4:8" x14ac:dyDescent="0.2">
      <c r="G25" s="3">
        <v>0.25</v>
      </c>
      <c r="H25">
        <v>4</v>
      </c>
    </row>
    <row r="26" spans="4:8" x14ac:dyDescent="0.2">
      <c r="G26" s="3">
        <v>0.26</v>
      </c>
      <c r="H26">
        <v>4</v>
      </c>
    </row>
    <row r="27" spans="4:8" x14ac:dyDescent="0.2">
      <c r="G27" s="3">
        <v>0.27</v>
      </c>
      <c r="H27">
        <v>4</v>
      </c>
    </row>
    <row r="28" spans="4:8" x14ac:dyDescent="0.2">
      <c r="G28" s="3">
        <v>0.28000000000000003</v>
      </c>
      <c r="H28">
        <v>4</v>
      </c>
    </row>
    <row r="29" spans="4:8" x14ac:dyDescent="0.2">
      <c r="G29" s="3">
        <v>0.28999999999999998</v>
      </c>
      <c r="H29">
        <v>4</v>
      </c>
    </row>
    <row r="30" spans="4:8" x14ac:dyDescent="0.2">
      <c r="G30" s="3">
        <v>0.3</v>
      </c>
      <c r="H30">
        <v>4</v>
      </c>
    </row>
    <row r="31" spans="4:8" x14ac:dyDescent="0.2">
      <c r="G31" s="3">
        <v>0.31</v>
      </c>
      <c r="H31">
        <v>4</v>
      </c>
    </row>
    <row r="32" spans="4:8" x14ac:dyDescent="0.2">
      <c r="G32" s="3">
        <v>0.32</v>
      </c>
      <c r="H32">
        <v>4</v>
      </c>
    </row>
    <row r="33" spans="7:8" x14ac:dyDescent="0.2">
      <c r="G33" s="3">
        <v>0.33</v>
      </c>
      <c r="H33">
        <v>4</v>
      </c>
    </row>
    <row r="34" spans="7:8" x14ac:dyDescent="0.2">
      <c r="G34" s="3">
        <v>0.34</v>
      </c>
      <c r="H34">
        <v>4</v>
      </c>
    </row>
    <row r="35" spans="7:8" x14ac:dyDescent="0.2">
      <c r="G35" s="3">
        <v>0.35</v>
      </c>
      <c r="H35">
        <v>4</v>
      </c>
    </row>
    <row r="36" spans="7:8" x14ac:dyDescent="0.2">
      <c r="G36" s="3">
        <v>0.36</v>
      </c>
      <c r="H36">
        <v>4</v>
      </c>
    </row>
    <row r="37" spans="7:8" x14ac:dyDescent="0.2">
      <c r="G37" s="3">
        <v>0.37</v>
      </c>
      <c r="H37">
        <v>4</v>
      </c>
    </row>
    <row r="38" spans="7:8" x14ac:dyDescent="0.2">
      <c r="G38" s="3">
        <v>0.38</v>
      </c>
      <c r="H38">
        <v>4</v>
      </c>
    </row>
    <row r="39" spans="7:8" x14ac:dyDescent="0.2">
      <c r="G39" s="3">
        <v>0.39</v>
      </c>
      <c r="H39">
        <v>4</v>
      </c>
    </row>
    <row r="40" spans="7:8" x14ac:dyDescent="0.2">
      <c r="G40" s="3">
        <v>0.4</v>
      </c>
      <c r="H40">
        <v>4</v>
      </c>
    </row>
    <row r="41" spans="7:8" x14ac:dyDescent="0.2">
      <c r="G41" s="3">
        <v>0.41</v>
      </c>
      <c r="H41">
        <v>4</v>
      </c>
    </row>
    <row r="42" spans="7:8" x14ac:dyDescent="0.2">
      <c r="G42" s="3">
        <v>0.42</v>
      </c>
      <c r="H42">
        <v>4</v>
      </c>
    </row>
    <row r="43" spans="7:8" x14ac:dyDescent="0.2">
      <c r="G43" s="3">
        <v>0.43</v>
      </c>
      <c r="H43">
        <v>4</v>
      </c>
    </row>
    <row r="44" spans="7:8" x14ac:dyDescent="0.2">
      <c r="G44" s="3">
        <v>0.44</v>
      </c>
      <c r="H44">
        <v>4</v>
      </c>
    </row>
    <row r="45" spans="7:8" x14ac:dyDescent="0.2">
      <c r="G45" s="3">
        <v>0.45</v>
      </c>
      <c r="H45">
        <v>4</v>
      </c>
    </row>
    <row r="46" spans="7:8" x14ac:dyDescent="0.2">
      <c r="G46" s="3">
        <v>0.46</v>
      </c>
      <c r="H46">
        <v>4</v>
      </c>
    </row>
    <row r="47" spans="7:8" x14ac:dyDescent="0.2">
      <c r="G47" s="3">
        <v>0.47</v>
      </c>
      <c r="H47">
        <v>4</v>
      </c>
    </row>
    <row r="48" spans="7:8" x14ac:dyDescent="0.2">
      <c r="G48" s="3">
        <v>0.48</v>
      </c>
      <c r="H48">
        <v>4</v>
      </c>
    </row>
    <row r="49" spans="7:8" x14ac:dyDescent="0.2">
      <c r="G49" s="3">
        <v>0.49</v>
      </c>
      <c r="H49">
        <v>4</v>
      </c>
    </row>
    <row r="50" spans="7:8" x14ac:dyDescent="0.2">
      <c r="G50" s="3">
        <v>0.5</v>
      </c>
      <c r="H50">
        <v>4</v>
      </c>
    </row>
    <row r="51" spans="7:8" x14ac:dyDescent="0.2">
      <c r="G51" s="3">
        <v>0.51</v>
      </c>
      <c r="H51">
        <v>4</v>
      </c>
    </row>
    <row r="52" spans="7:8" x14ac:dyDescent="0.2">
      <c r="G52" s="3">
        <v>0.52</v>
      </c>
      <c r="H52">
        <v>4</v>
      </c>
    </row>
    <row r="53" spans="7:8" x14ac:dyDescent="0.2">
      <c r="G53" s="3">
        <v>0.53</v>
      </c>
      <c r="H53">
        <v>4</v>
      </c>
    </row>
    <row r="54" spans="7:8" x14ac:dyDescent="0.2">
      <c r="G54" s="3">
        <v>0.54</v>
      </c>
      <c r="H54">
        <v>4</v>
      </c>
    </row>
    <row r="55" spans="7:8" x14ac:dyDescent="0.2">
      <c r="G55" s="3">
        <v>0.55000000000000004</v>
      </c>
      <c r="H55">
        <v>4</v>
      </c>
    </row>
    <row r="56" spans="7:8" x14ac:dyDescent="0.2">
      <c r="G56" s="3">
        <v>0.56000000000000005</v>
      </c>
      <c r="H56">
        <v>4</v>
      </c>
    </row>
    <row r="57" spans="7:8" x14ac:dyDescent="0.2">
      <c r="G57" s="3">
        <v>0.56999999999999995</v>
      </c>
      <c r="H57">
        <v>4</v>
      </c>
    </row>
    <row r="58" spans="7:8" x14ac:dyDescent="0.2">
      <c r="G58" s="3">
        <v>0.57999999999999996</v>
      </c>
      <c r="H58">
        <v>4</v>
      </c>
    </row>
    <row r="59" spans="7:8" x14ac:dyDescent="0.2">
      <c r="G59" s="3">
        <v>0.59</v>
      </c>
      <c r="H59">
        <v>4</v>
      </c>
    </row>
    <row r="60" spans="7:8" x14ac:dyDescent="0.2">
      <c r="G60" s="3">
        <v>0.6</v>
      </c>
      <c r="H60">
        <v>4</v>
      </c>
    </row>
    <row r="61" spans="7:8" x14ac:dyDescent="0.2">
      <c r="G61" s="3">
        <v>0.61</v>
      </c>
      <c r="H61">
        <v>4</v>
      </c>
    </row>
    <row r="62" spans="7:8" x14ac:dyDescent="0.2">
      <c r="G62" s="3">
        <v>0.62</v>
      </c>
      <c r="H62">
        <v>4</v>
      </c>
    </row>
    <row r="63" spans="7:8" x14ac:dyDescent="0.2">
      <c r="G63" s="3">
        <v>0.63</v>
      </c>
      <c r="H63">
        <v>4</v>
      </c>
    </row>
    <row r="64" spans="7:8" x14ac:dyDescent="0.2">
      <c r="G64" s="3">
        <v>0.64</v>
      </c>
      <c r="H64">
        <v>4</v>
      </c>
    </row>
    <row r="65" spans="7:8" x14ac:dyDescent="0.2">
      <c r="G65" s="3">
        <v>0.65</v>
      </c>
      <c r="H65">
        <v>4</v>
      </c>
    </row>
    <row r="66" spans="7:8" x14ac:dyDescent="0.2">
      <c r="G66" s="3">
        <v>0.66</v>
      </c>
      <c r="H66">
        <v>4</v>
      </c>
    </row>
    <row r="67" spans="7:8" x14ac:dyDescent="0.2">
      <c r="G67" s="3">
        <v>0.67</v>
      </c>
      <c r="H67">
        <v>4</v>
      </c>
    </row>
    <row r="68" spans="7:8" x14ac:dyDescent="0.2">
      <c r="G68" s="3">
        <v>0.68</v>
      </c>
      <c r="H68">
        <v>4</v>
      </c>
    </row>
    <row r="69" spans="7:8" x14ac:dyDescent="0.2">
      <c r="G69" s="3">
        <v>0.69</v>
      </c>
      <c r="H69">
        <v>4</v>
      </c>
    </row>
    <row r="70" spans="7:8" x14ac:dyDescent="0.2">
      <c r="G70" s="3">
        <v>0.7</v>
      </c>
      <c r="H70">
        <v>4</v>
      </c>
    </row>
    <row r="71" spans="7:8" x14ac:dyDescent="0.2">
      <c r="G71" s="3">
        <v>0.71</v>
      </c>
      <c r="H71">
        <v>4</v>
      </c>
    </row>
    <row r="72" spans="7:8" x14ac:dyDescent="0.2">
      <c r="G72" s="3">
        <v>0.72</v>
      </c>
      <c r="H72">
        <v>4</v>
      </c>
    </row>
    <row r="73" spans="7:8" x14ac:dyDescent="0.2">
      <c r="G73" s="3">
        <v>0.73</v>
      </c>
      <c r="H73">
        <v>4</v>
      </c>
    </row>
    <row r="74" spans="7:8" x14ac:dyDescent="0.2">
      <c r="G74" s="3">
        <v>0.74</v>
      </c>
      <c r="H74">
        <v>4</v>
      </c>
    </row>
    <row r="75" spans="7:8" x14ac:dyDescent="0.2">
      <c r="G75" s="3">
        <v>0.75</v>
      </c>
      <c r="H75">
        <v>4</v>
      </c>
    </row>
    <row r="76" spans="7:8" x14ac:dyDescent="0.2">
      <c r="G76" s="3">
        <v>0.76</v>
      </c>
      <c r="H76">
        <v>4</v>
      </c>
    </row>
    <row r="77" spans="7:8" x14ac:dyDescent="0.2">
      <c r="G77" s="3">
        <v>0.77</v>
      </c>
      <c r="H77">
        <v>4</v>
      </c>
    </row>
    <row r="78" spans="7:8" x14ac:dyDescent="0.2">
      <c r="G78" s="3">
        <v>0.78</v>
      </c>
      <c r="H78">
        <v>4</v>
      </c>
    </row>
    <row r="79" spans="7:8" x14ac:dyDescent="0.2">
      <c r="G79" s="3">
        <v>0.79</v>
      </c>
      <c r="H79">
        <v>4</v>
      </c>
    </row>
    <row r="80" spans="7:8" x14ac:dyDescent="0.2">
      <c r="G80" s="3">
        <v>0.8</v>
      </c>
      <c r="H80">
        <v>4</v>
      </c>
    </row>
    <row r="81" spans="7:8" x14ac:dyDescent="0.2">
      <c r="G81" s="3">
        <v>0.81</v>
      </c>
      <c r="H81">
        <v>3.75</v>
      </c>
    </row>
    <row r="82" spans="7:8" x14ac:dyDescent="0.2">
      <c r="G82" s="3">
        <v>0.82</v>
      </c>
      <c r="H82">
        <v>3.75</v>
      </c>
    </row>
    <row r="83" spans="7:8" x14ac:dyDescent="0.2">
      <c r="G83" s="3">
        <v>0.83</v>
      </c>
      <c r="H83">
        <v>3.75</v>
      </c>
    </row>
    <row r="84" spans="7:8" x14ac:dyDescent="0.2">
      <c r="G84" s="3">
        <v>0.84</v>
      </c>
      <c r="H84">
        <v>3.75</v>
      </c>
    </row>
    <row r="85" spans="7:8" x14ac:dyDescent="0.2">
      <c r="G85" s="3">
        <v>0.85</v>
      </c>
      <c r="H85">
        <v>3.75</v>
      </c>
    </row>
    <row r="86" spans="7:8" x14ac:dyDescent="0.2">
      <c r="G86" s="3">
        <v>0.86</v>
      </c>
      <c r="H86">
        <v>3.75</v>
      </c>
    </row>
    <row r="87" spans="7:8" x14ac:dyDescent="0.2">
      <c r="G87" s="3">
        <v>0.87</v>
      </c>
      <c r="H87">
        <v>3.75</v>
      </c>
    </row>
    <row r="88" spans="7:8" x14ac:dyDescent="0.2">
      <c r="G88" s="3">
        <v>0.88</v>
      </c>
      <c r="H88">
        <v>3.75</v>
      </c>
    </row>
    <row r="89" spans="7:8" x14ac:dyDescent="0.2">
      <c r="G89" s="3">
        <v>0.89</v>
      </c>
      <c r="H89">
        <v>3.75</v>
      </c>
    </row>
    <row r="90" spans="7:8" x14ac:dyDescent="0.2">
      <c r="G90" s="3">
        <v>0.9</v>
      </c>
      <c r="H90">
        <v>3.75</v>
      </c>
    </row>
    <row r="91" spans="7:8" x14ac:dyDescent="0.2">
      <c r="G91" s="3">
        <v>0.91</v>
      </c>
      <c r="H91">
        <v>3.5</v>
      </c>
    </row>
    <row r="92" spans="7:8" x14ac:dyDescent="0.2">
      <c r="G92" s="3">
        <v>0.92</v>
      </c>
      <c r="H92">
        <v>3.5</v>
      </c>
    </row>
    <row r="93" spans="7:8" x14ac:dyDescent="0.2">
      <c r="G93" s="3">
        <v>0.93</v>
      </c>
      <c r="H93">
        <v>3.5</v>
      </c>
    </row>
    <row r="94" spans="7:8" x14ac:dyDescent="0.2">
      <c r="G94" s="3">
        <v>0.94</v>
      </c>
      <c r="H94">
        <v>3.5</v>
      </c>
    </row>
    <row r="95" spans="7:8" x14ac:dyDescent="0.2">
      <c r="G95" s="3">
        <v>0.95</v>
      </c>
      <c r="H95">
        <v>3.5</v>
      </c>
    </row>
    <row r="96" spans="7:8" x14ac:dyDescent="0.2">
      <c r="G96" s="3">
        <v>0.96</v>
      </c>
      <c r="H96">
        <v>0.1</v>
      </c>
    </row>
    <row r="97" spans="7:8" x14ac:dyDescent="0.2">
      <c r="G97" s="3">
        <v>0.97</v>
      </c>
      <c r="H97">
        <v>0.1</v>
      </c>
    </row>
    <row r="98" spans="7:8" x14ac:dyDescent="0.2">
      <c r="G98" s="3">
        <v>0.98</v>
      </c>
      <c r="H98">
        <v>0.1</v>
      </c>
    </row>
    <row r="99" spans="7:8" x14ac:dyDescent="0.2">
      <c r="G99" s="3">
        <v>0.99</v>
      </c>
      <c r="H99">
        <v>0.1</v>
      </c>
    </row>
    <row r="100" spans="7:8" x14ac:dyDescent="0.2">
      <c r="G100" s="3">
        <v>1</v>
      </c>
      <c r="H100">
        <v>0.1</v>
      </c>
    </row>
    <row r="101" spans="7:8" x14ac:dyDescent="0.2">
      <c r="G101" s="3">
        <v>1.01</v>
      </c>
      <c r="H101">
        <v>0.1</v>
      </c>
    </row>
    <row r="102" spans="7:8" x14ac:dyDescent="0.2">
      <c r="G102" s="3">
        <v>1.02</v>
      </c>
      <c r="H102">
        <v>0.1</v>
      </c>
    </row>
    <row r="103" spans="7:8" x14ac:dyDescent="0.2">
      <c r="G103" s="3">
        <v>1.03</v>
      </c>
      <c r="H103">
        <v>0.1</v>
      </c>
    </row>
    <row r="104" spans="7:8" x14ac:dyDescent="0.2">
      <c r="G104" s="3">
        <v>1.04</v>
      </c>
      <c r="H104">
        <v>0.1</v>
      </c>
    </row>
    <row r="105" spans="7:8" x14ac:dyDescent="0.2">
      <c r="G105" s="3">
        <v>1.05</v>
      </c>
      <c r="H105">
        <v>0.1</v>
      </c>
    </row>
    <row r="106" spans="7:8" x14ac:dyDescent="0.2">
      <c r="G106" s="3">
        <v>1.06</v>
      </c>
      <c r="H106">
        <v>0.1</v>
      </c>
    </row>
    <row r="107" spans="7:8" x14ac:dyDescent="0.2">
      <c r="G107" s="3">
        <v>1.07</v>
      </c>
      <c r="H107">
        <v>0.1</v>
      </c>
    </row>
    <row r="108" spans="7:8" x14ac:dyDescent="0.2">
      <c r="G108" s="3">
        <v>1.08</v>
      </c>
      <c r="H108">
        <v>0.1</v>
      </c>
    </row>
    <row r="109" spans="7:8" x14ac:dyDescent="0.2">
      <c r="G109" s="3">
        <v>1.0900000000000001</v>
      </c>
      <c r="H109">
        <v>0.1</v>
      </c>
    </row>
    <row r="110" spans="7:8" x14ac:dyDescent="0.2">
      <c r="G110" s="3">
        <v>1.1000000000000001</v>
      </c>
      <c r="H110">
        <v>0.1</v>
      </c>
    </row>
    <row r="111" spans="7:8" x14ac:dyDescent="0.2">
      <c r="G111" s="3">
        <v>1.1100000000000001</v>
      </c>
      <c r="H111">
        <v>0.1</v>
      </c>
    </row>
    <row r="112" spans="7:8" x14ac:dyDescent="0.2">
      <c r="G112" s="3">
        <v>1.1200000000000001</v>
      </c>
      <c r="H112">
        <v>0.1</v>
      </c>
    </row>
    <row r="113" spans="7:8" x14ac:dyDescent="0.2">
      <c r="G113" s="3">
        <v>1.1299999999999999</v>
      </c>
      <c r="H113">
        <v>0.1</v>
      </c>
    </row>
    <row r="114" spans="7:8" x14ac:dyDescent="0.2">
      <c r="G114" s="3">
        <v>1.1399999999999999</v>
      </c>
      <c r="H114">
        <v>0.1</v>
      </c>
    </row>
    <row r="115" spans="7:8" x14ac:dyDescent="0.2">
      <c r="G115" s="3">
        <v>1.1499999999999999</v>
      </c>
      <c r="H115">
        <v>0.1</v>
      </c>
    </row>
    <row r="116" spans="7:8" x14ac:dyDescent="0.2">
      <c r="G116" s="3">
        <v>1.1599999999999999</v>
      </c>
      <c r="H116">
        <v>0.1</v>
      </c>
    </row>
    <row r="117" spans="7:8" x14ac:dyDescent="0.2">
      <c r="G117" s="3">
        <v>1.17</v>
      </c>
      <c r="H117">
        <v>0.1</v>
      </c>
    </row>
    <row r="118" spans="7:8" x14ac:dyDescent="0.2">
      <c r="G118" s="3">
        <v>1.18</v>
      </c>
      <c r="H118">
        <v>0.1</v>
      </c>
    </row>
    <row r="119" spans="7:8" x14ac:dyDescent="0.2">
      <c r="G119" s="3">
        <v>1.19</v>
      </c>
      <c r="H119">
        <v>0.1</v>
      </c>
    </row>
    <row r="120" spans="7:8" x14ac:dyDescent="0.2">
      <c r="G120" s="3">
        <v>1.2</v>
      </c>
      <c r="H120">
        <v>0.1</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Affordability</vt:lpstr>
      <vt:lpstr>Mortgage Package </vt:lpstr>
      <vt:lpstr>Other Products</vt:lpstr>
      <vt:lpstr>Affordability!Print_Area</vt:lpstr>
      <vt:lpstr>'Mortgage Package '!Print_Area</vt:lpstr>
      <vt:lpstr>'Other Products'!Print_Area</vt:lpstr>
    </vt:vector>
  </TitlesOfParts>
  <Company>progressive building society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computer department</dc:creator>
  <cp:lastModifiedBy>Mark Watson</cp:lastModifiedBy>
  <cp:lastPrinted>2019-10-15T08:27:46Z</cp:lastPrinted>
  <dcterms:created xsi:type="dcterms:W3CDTF">2004-11-15T17:02:58Z</dcterms:created>
  <dcterms:modified xsi:type="dcterms:W3CDTF">2019-10-15T08:28:29Z</dcterms:modified>
</cp:coreProperties>
</file>