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M:\Excel\2020 Affordability Assessments\Introducers\May\15.05.2020\"/>
    </mc:Choice>
  </mc:AlternateContent>
  <xr:revisionPtr revIDLastSave="0" documentId="13_ncr:1_{6973D198-196A-4445-97FF-C8136B03E3F8}" xr6:coauthVersionLast="41" xr6:coauthVersionMax="41" xr10:uidLastSave="{00000000-0000-0000-0000-000000000000}"/>
  <workbookProtection workbookAlgorithmName="SHA-512" workbookHashValue="olcoyDkSMTT+NPKG/xmUDCkM3+TXsHoUUyG/GVOEfD4wocJ3x7qHLckrSjpIqQJEFRgJfUeYzaK2ruGXNmlMfA==" workbookSaltValue="Q3TtE6peMsTR78QcdjtzNA==" workbookSpinCount="100000" lockStructure="1"/>
  <bookViews>
    <workbookView xWindow="-120" yWindow="-120" windowWidth="19440" windowHeight="14040" tabRatio="745" firstSheet="1" activeTab="1" xr2:uid="{00000000-000D-0000-FFFF-FFFF00000000}"/>
  </bookViews>
  <sheets>
    <sheet name="Calculator" sheetId="4" state="veryHidden" r:id="rId1"/>
    <sheet name="Affordability" sheetId="1" r:id="rId2"/>
    <sheet name="Mortgage Package" sheetId="39" r:id="rId3"/>
    <sheet name="Other Products" sheetId="40" r:id="rId4"/>
    <sheet name="Professional Mortgage" sheetId="32" state="veryHidden" r:id="rId5"/>
    <sheet name="Net (1) workings" sheetId="2" state="veryHidden" r:id="rId6"/>
    <sheet name="Net (2) workings" sheetId="3" state="veryHidden" r:id="rId7"/>
    <sheet name="Income Multiple Calc" sheetId="5" state="veryHidden" r:id="rId8"/>
  </sheets>
  <definedNames>
    <definedName name="_xlnm._FilterDatabase" localSheetId="1" hidden="1">Affordability!$AG$2:$AG$33</definedName>
    <definedName name="No">Affordability!$Y$3:$Y$10</definedName>
    <definedName name="NoRates">Affordability!$AA$3:$AA$22</definedName>
    <definedName name="_xlnm.Print_Area" localSheetId="1">Affordability!$A$1:$R$83</definedName>
    <definedName name="_xlnm.Print_Area" localSheetId="2">'Mortgage Package'!$A$1:$O$50</definedName>
    <definedName name="_xlnm.Print_Area" localSheetId="3">'Other Products'!$A$1:$O$31</definedName>
    <definedName name="_xlnm.Print_Area" localSheetId="4">'Professional Mortgage'!$A$1:$M$50</definedName>
    <definedName name="Yes">Affordability!$X$3:$X$8</definedName>
    <definedName name="YesRates">Affordability!$Z$3:$Z$19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4" l="1"/>
  <c r="H69" i="1" l="1"/>
  <c r="B7" i="1"/>
  <c r="A82" i="1"/>
  <c r="A11" i="1"/>
  <c r="A81" i="1" l="1"/>
  <c r="A80" i="1"/>
  <c r="A79" i="1"/>
  <c r="A10" i="1"/>
  <c r="A9" i="1"/>
  <c r="A8" i="1"/>
  <c r="D5" i="1"/>
  <c r="AC24" i="1" l="1"/>
  <c r="AD24" i="1"/>
  <c r="AC29" i="1"/>
  <c r="AD29" i="1"/>
  <c r="AD4" i="1"/>
  <c r="AD6" i="1"/>
  <c r="AD7" i="1"/>
  <c r="AD8" i="1"/>
  <c r="AD9" i="1"/>
  <c r="AD10" i="1"/>
  <c r="AD12" i="1"/>
  <c r="AD13" i="1"/>
  <c r="AD14" i="1"/>
  <c r="AD15" i="1"/>
  <c r="AD16" i="1"/>
  <c r="AD17" i="1"/>
  <c r="AD18" i="1"/>
  <c r="AD19" i="1"/>
  <c r="AD20" i="1"/>
  <c r="AD21" i="1"/>
  <c r="AD22" i="1"/>
  <c r="AD23" i="1"/>
  <c r="AD25" i="1"/>
  <c r="AD27" i="1"/>
  <c r="AD28" i="1"/>
  <c r="AD30" i="1"/>
  <c r="AD32" i="1"/>
  <c r="AD35" i="1"/>
  <c r="AD36" i="1"/>
  <c r="AD38" i="1"/>
  <c r="AD40" i="1"/>
  <c r="AD43" i="1"/>
  <c r="AD3" i="1"/>
  <c r="AC4" i="1"/>
  <c r="AC6" i="1"/>
  <c r="AC7" i="1"/>
  <c r="AC8" i="1"/>
  <c r="AC9" i="1"/>
  <c r="AC10" i="1"/>
  <c r="AC12" i="1"/>
  <c r="AC13" i="1"/>
  <c r="AC14" i="1"/>
  <c r="AC15" i="1"/>
  <c r="AC16" i="1"/>
  <c r="AC17" i="1"/>
  <c r="AC18" i="1"/>
  <c r="AC19" i="1"/>
  <c r="AC20" i="1"/>
  <c r="AC21" i="1"/>
  <c r="AC22" i="1"/>
  <c r="AC23" i="1"/>
  <c r="AC25" i="1"/>
  <c r="AC27" i="1"/>
  <c r="AC28" i="1"/>
  <c r="AC30" i="1"/>
  <c r="AC32" i="1"/>
  <c r="AC35" i="1"/>
  <c r="AC36" i="1"/>
  <c r="AC38" i="1"/>
  <c r="AC40" i="1"/>
  <c r="AC43" i="1"/>
  <c r="AC3" i="1"/>
  <c r="F39" i="1" l="1"/>
  <c r="O80" i="1"/>
  <c r="N83" i="1"/>
  <c r="H4" i="3" l="1"/>
  <c r="H5" i="3"/>
  <c r="L88" i="1" l="1"/>
  <c r="F57" i="1" l="1"/>
  <c r="F59" i="1" l="1"/>
  <c r="J59" i="1" s="1"/>
  <c r="L59" i="1" s="1"/>
  <c r="O59" i="1" s="1"/>
  <c r="J12" i="1"/>
  <c r="L12" i="1" s="1"/>
  <c r="O12" i="1" s="1"/>
  <c r="C11" i="4"/>
  <c r="H11" i="4" s="1"/>
  <c r="M11" i="4" s="1"/>
  <c r="D16" i="1"/>
  <c r="D17" i="1"/>
  <c r="D18" i="1"/>
  <c r="D19" i="1"/>
  <c r="D20" i="1"/>
  <c r="E16" i="1"/>
  <c r="E17" i="1"/>
  <c r="E18" i="1"/>
  <c r="E19" i="1"/>
  <c r="E20" i="1"/>
  <c r="O13" i="4"/>
  <c r="M21" i="4" s="1"/>
  <c r="C15" i="4"/>
  <c r="E15" i="4" s="1"/>
  <c r="C13" i="4"/>
  <c r="E13" i="4" s="1"/>
  <c r="J13" i="4"/>
  <c r="H21" i="4" s="1"/>
  <c r="H13" i="2"/>
  <c r="H13" i="3" s="1"/>
  <c r="H14" i="3"/>
  <c r="C22" i="1"/>
  <c r="B27" i="3" s="1"/>
  <c r="B29" i="3" s="1"/>
  <c r="B22" i="1"/>
  <c r="B27" i="2" s="1"/>
  <c r="B29" i="2" s="1"/>
  <c r="B30" i="2" s="1"/>
  <c r="B33" i="2" s="1"/>
  <c r="H1" i="2" s="1"/>
  <c r="H15" i="3"/>
  <c r="G15" i="3"/>
  <c r="G14" i="3"/>
  <c r="G13" i="3"/>
  <c r="H11" i="3"/>
  <c r="G11" i="3"/>
  <c r="H10" i="3"/>
  <c r="G10" i="3"/>
  <c r="H9" i="3"/>
  <c r="G9" i="3"/>
  <c r="G5" i="3"/>
  <c r="G6" i="3"/>
  <c r="H6" i="3"/>
  <c r="G4" i="3"/>
  <c r="B34" i="2" l="1"/>
  <c r="B30" i="3"/>
  <c r="H15" i="4"/>
  <c r="J15" i="4" s="1"/>
  <c r="H23" i="4" s="1"/>
  <c r="H25" i="4" s="1"/>
  <c r="E22" i="1"/>
  <c r="D22" i="1"/>
  <c r="M27" i="4"/>
  <c r="H27" i="4"/>
  <c r="C21" i="4"/>
  <c r="C27" i="4"/>
  <c r="M15" i="4" l="1"/>
  <c r="O15" i="4" s="1"/>
  <c r="M23" i="4" s="1"/>
  <c r="M25" i="4" s="1"/>
  <c r="M29" i="4" s="1"/>
  <c r="O68" i="1" s="1"/>
  <c r="C77" i="1"/>
  <c r="E19" i="5" s="1"/>
  <c r="E24" i="5" s="1"/>
  <c r="N23" i="1" s="1"/>
  <c r="B34" i="3"/>
  <c r="B33" i="3"/>
  <c r="H1" i="3" s="1"/>
  <c r="B4" i="2"/>
  <c r="B6" i="2" s="1"/>
  <c r="C6" i="2" s="1"/>
  <c r="B4" i="3"/>
  <c r="C23" i="4"/>
  <c r="C25" i="4" s="1"/>
  <c r="C29" i="4" s="1"/>
  <c r="H29" i="4"/>
  <c r="B6" i="3" l="1"/>
  <c r="B8" i="3" s="1"/>
  <c r="B11" i="3" s="1"/>
  <c r="C4" i="3"/>
  <c r="C15" i="3" s="1"/>
  <c r="B15" i="3" s="1"/>
  <c r="C4" i="2"/>
  <c r="C16" i="2" s="1"/>
  <c r="B16" i="2" s="1"/>
  <c r="M34" i="4"/>
  <c r="H34" i="4"/>
  <c r="L68" i="1"/>
  <c r="J17" i="4"/>
  <c r="O17" i="4"/>
  <c r="E17" i="4"/>
  <c r="J68" i="1"/>
  <c r="C34" i="4"/>
  <c r="C17" i="3" l="1"/>
  <c r="B17" i="3" s="1"/>
  <c r="C6" i="3"/>
  <c r="C8" i="3" s="1"/>
  <c r="B8" i="2"/>
  <c r="C16" i="3"/>
  <c r="B16" i="3" s="1"/>
  <c r="B10" i="3"/>
  <c r="B12" i="3"/>
  <c r="C8" i="2"/>
  <c r="C15" i="2"/>
  <c r="C17" i="2"/>
  <c r="B17" i="2" s="1"/>
  <c r="B10" i="2" l="1"/>
  <c r="B12" i="2"/>
  <c r="B11" i="2"/>
  <c r="C18" i="2"/>
  <c r="B15" i="2"/>
  <c r="B18" i="2" s="1"/>
  <c r="B13" i="3"/>
  <c r="C18" i="3"/>
  <c r="B18" i="3"/>
  <c r="B13" i="2" l="1"/>
  <c r="C13" i="2" s="1"/>
  <c r="C21" i="2" s="1"/>
  <c r="B21" i="3"/>
  <c r="C24" i="1" s="1"/>
  <c r="C13" i="3"/>
  <c r="C21" i="3" s="1"/>
  <c r="B21" i="2" l="1"/>
  <c r="B24" i="1" s="1"/>
  <c r="F22" i="1"/>
  <c r="J22" i="1" s="1"/>
  <c r="L22" i="1" s="1"/>
  <c r="J64" i="1" l="1"/>
  <c r="J72" i="1" s="1"/>
  <c r="O22" i="1"/>
  <c r="L64" i="1"/>
  <c r="L72" i="1" s="1"/>
  <c r="O64" i="1" l="1"/>
  <c r="O72" i="1" s="1"/>
  <c r="B75" i="1" s="1"/>
</calcChain>
</file>

<file path=xl/sharedStrings.xml><?xml version="1.0" encoding="utf-8"?>
<sst xmlns="http://schemas.openxmlformats.org/spreadsheetml/2006/main" count="809" uniqueCount="308">
  <si>
    <t>Affordability Assessment</t>
  </si>
  <si>
    <t>Income</t>
  </si>
  <si>
    <t>Employment</t>
  </si>
  <si>
    <t>£</t>
  </si>
  <si>
    <t>Other income</t>
  </si>
  <si>
    <t>Total  (A)</t>
  </si>
  <si>
    <t>Expenditure</t>
  </si>
  <si>
    <t>Credit cards</t>
  </si>
  <si>
    <t>Loans/HP</t>
  </si>
  <si>
    <t>Other</t>
  </si>
  <si>
    <t>Total  (B)</t>
  </si>
  <si>
    <t>Mortgage Cost  (D)</t>
  </si>
  <si>
    <t>Total  (A)  -  Total  (B) = ( C)</t>
  </si>
  <si>
    <t>Disposable Income ( C )</t>
  </si>
  <si>
    <t>Net Disposable Income  (E)</t>
  </si>
  <si>
    <t>Monthly</t>
  </si>
  <si>
    <t>Borrower(s):</t>
  </si>
  <si>
    <t>Gross Annual (1)</t>
  </si>
  <si>
    <t>Gross Annual (2)</t>
  </si>
  <si>
    <t>Tax Free Allowance</t>
  </si>
  <si>
    <t>Annual</t>
  </si>
  <si>
    <t>Tax Rate</t>
  </si>
  <si>
    <t>Income Range</t>
  </si>
  <si>
    <t>Gross Annual Income</t>
  </si>
  <si>
    <t xml:space="preserve">0 to </t>
  </si>
  <si>
    <t>Taxable Amount</t>
  </si>
  <si>
    <t>Tax @ 40%</t>
  </si>
  <si>
    <t>Total Tax</t>
  </si>
  <si>
    <t>Net</t>
  </si>
  <si>
    <t>National Insurance NIL</t>
  </si>
  <si>
    <t>NIC Rate</t>
  </si>
  <si>
    <t>Weekly Inc</t>
  </si>
  <si>
    <t>0 to</t>
  </si>
  <si>
    <t>Monthly Inc</t>
  </si>
  <si>
    <t>Total National Insurance</t>
  </si>
  <si>
    <t>Outcome</t>
  </si>
  <si>
    <t>Income Multiple Assessment</t>
  </si>
  <si>
    <t>Sign off</t>
  </si>
  <si>
    <t>&gt; 150000</t>
  </si>
  <si>
    <t>National Insurance 12%</t>
  </si>
  <si>
    <t>National Insurance 2%</t>
  </si>
  <si>
    <t>Tax @ 20%</t>
  </si>
  <si>
    <t>Motoring - Petrol, insurance, tax</t>
  </si>
  <si>
    <t>Transport</t>
  </si>
  <si>
    <t>Clothing</t>
  </si>
  <si>
    <t>Entertainment/holidays/TV package</t>
  </si>
  <si>
    <t>Life insurance/pension</t>
  </si>
  <si>
    <t>Standard Income Multiples = Single x 4.00   Joint x 4.00   Up to 80% LTV</t>
  </si>
  <si>
    <t>Standard Income Multiples = Single x 3.75   Joint x 3.75   Up to 90% LTV</t>
  </si>
  <si>
    <t>Committed expenditure</t>
  </si>
  <si>
    <t>Childcare</t>
  </si>
  <si>
    <t>Alimony/maintenance</t>
  </si>
  <si>
    <t>Cost of repayment strategy (interest only)</t>
  </si>
  <si>
    <t>Basic essential expenditure</t>
  </si>
  <si>
    <t>Housekeeping/food/washing</t>
  </si>
  <si>
    <t>Gas/electricity/oil</t>
  </si>
  <si>
    <t>Rates &amp; Ground Rent</t>
  </si>
  <si>
    <t>Buildings insurance</t>
  </si>
  <si>
    <t>Service Charge</t>
  </si>
  <si>
    <t>Basic quality of living costs</t>
  </si>
  <si>
    <t>Household goods (furniture, appliances)</t>
  </si>
  <si>
    <t>Personal goods (toiletries etc)</t>
  </si>
  <si>
    <t>Irregular Overtime</t>
  </si>
  <si>
    <t>Bonus/Commission</t>
  </si>
  <si>
    <t>Cost of other mortgages not to be repaid</t>
  </si>
  <si>
    <t>Annual (net)</t>
  </si>
  <si>
    <t>Daily Interest Calculation</t>
  </si>
  <si>
    <t xml:space="preserve">Formulae for the calculator = </t>
  </si>
  <si>
    <r>
      <t xml:space="preserve">pmt = pv *  i / (1 - (1 + i) </t>
    </r>
    <r>
      <rPr>
        <b/>
        <vertAlign val="superscript"/>
        <sz val="12"/>
        <rFont val="Times New Roman"/>
        <family val="1"/>
      </rPr>
      <t xml:space="preserve">-n </t>
    </r>
    <r>
      <rPr>
        <b/>
        <sz val="12"/>
        <rFont val="Times New Roman"/>
        <family val="1"/>
      </rPr>
      <t>)</t>
    </r>
  </si>
  <si>
    <t xml:space="preserve">As an example, let us take a mortgage of £100,000 over 25 years at the rate of 4.75% pa compounding monthly.  </t>
  </si>
  <si>
    <t>Formulae requirements</t>
  </si>
  <si>
    <t>Date Entry Cells</t>
  </si>
  <si>
    <t>Present value (loan amount)</t>
  </si>
  <si>
    <t>Interest rate</t>
  </si>
  <si>
    <t>i</t>
  </si>
  <si>
    <t xml:space="preserve">Length of loan </t>
  </si>
  <si>
    <t>n</t>
  </si>
  <si>
    <t>Monthly Payment</t>
  </si>
  <si>
    <t>pmt</t>
  </si>
  <si>
    <t>1+ i =</t>
  </si>
  <si>
    <t>(1+ i)^-n =</t>
  </si>
  <si>
    <t>(1 - (1 + i)^-n )</t>
  </si>
  <si>
    <t>pv * i</t>
  </si>
  <si>
    <r>
      <t xml:space="preserve">pv </t>
    </r>
    <r>
      <rPr>
        <sz val="7.5"/>
        <rFont val="Times New Roman"/>
        <family val="1"/>
      </rPr>
      <t xml:space="preserve">x </t>
    </r>
    <r>
      <rPr>
        <sz val="10"/>
        <rFont val="Times New Roman"/>
        <family val="1"/>
      </rPr>
      <t xml:space="preserve"> i / (1 - (1 + i) </t>
    </r>
    <r>
      <rPr>
        <vertAlign val="superscript"/>
        <sz val="10"/>
        <rFont val="Times New Roman"/>
        <family val="1"/>
      </rPr>
      <t xml:space="preserve">-n </t>
    </r>
    <r>
      <rPr>
        <sz val="10"/>
        <rFont val="Times New Roman"/>
        <family val="1"/>
      </rPr>
      <t>)</t>
    </r>
  </si>
  <si>
    <t>CSR 2 MDINT Payment</t>
  </si>
  <si>
    <t>Difference</t>
  </si>
  <si>
    <t>Key</t>
  </si>
  <si>
    <t>Data Entry Cells</t>
  </si>
  <si>
    <t>Formula answer</t>
  </si>
  <si>
    <t>Calculator for deal</t>
  </si>
  <si>
    <t>Calculator for base</t>
  </si>
  <si>
    <t>Calculator for Stress</t>
  </si>
  <si>
    <t>Base</t>
  </si>
  <si>
    <t>Stressed Base</t>
  </si>
  <si>
    <t>Proceed to Application</t>
  </si>
  <si>
    <t>Initial Rate</t>
  </si>
  <si>
    <t>Initial Deal</t>
  </si>
  <si>
    <t>Data entry requirements</t>
  </si>
  <si>
    <t>(Capital + Interest)</t>
  </si>
  <si>
    <t>Date</t>
  </si>
  <si>
    <t>Standard Income Multiples = Single x 3.50   Joint x 3.50  Up to 95% LTV</t>
  </si>
  <si>
    <t>Telephone(s)</t>
  </si>
  <si>
    <r>
      <t>Mortgage Amount</t>
    </r>
    <r>
      <rPr>
        <b/>
        <sz val="10"/>
        <rFont val="Arial"/>
        <family val="2"/>
      </rPr>
      <t xml:space="preserve"> (to include added fees)</t>
    </r>
  </si>
  <si>
    <t>Combined Net Monthly</t>
  </si>
  <si>
    <t>Duration (years)</t>
  </si>
  <si>
    <t>LTV</t>
  </si>
  <si>
    <t>Result</t>
  </si>
  <si>
    <t>Total Committed Expenditure</t>
  </si>
  <si>
    <t>Total Basic Essential/Living Costs</t>
  </si>
  <si>
    <t>Duration (months)</t>
  </si>
  <si>
    <t>Tax @ 45%</t>
  </si>
  <si>
    <t>Total Income</t>
  </si>
  <si>
    <t>Higher rate threshold</t>
  </si>
  <si>
    <t>Amount above threshold</t>
  </si>
  <si>
    <t>Reduction in Tax free amount</t>
  </si>
  <si>
    <t>010518</t>
  </si>
  <si>
    <t>Regular Overtime</t>
  </si>
  <si>
    <t>Product</t>
  </si>
  <si>
    <t>Product:</t>
  </si>
  <si>
    <t>House Purchase 2 Year Variable Discount</t>
  </si>
  <si>
    <t>House Purchase 2 Year Fixed Rate</t>
  </si>
  <si>
    <t>House Purchase 3 Year Fixed Rate</t>
  </si>
  <si>
    <t>Remortgage 2 Year Variable Discount</t>
  </si>
  <si>
    <t>Remortgage 2 Year Fixed Rate</t>
  </si>
  <si>
    <t>Remortgage 5 Year Fixed Rate</t>
  </si>
  <si>
    <t>Self Build 2 Year Variable Discount</t>
  </si>
  <si>
    <t>Self Build 3 Year Variable Discount</t>
  </si>
  <si>
    <t>Rate</t>
  </si>
  <si>
    <t>Rate Description</t>
  </si>
  <si>
    <t>APRC</t>
  </si>
  <si>
    <t>Max LTV</t>
  </si>
  <si>
    <t>Arrangement Fee</t>
  </si>
  <si>
    <t>End Date</t>
  </si>
  <si>
    <t>Valuation Fee                         (see notes)</t>
  </si>
  <si>
    <t>HLC</t>
  </si>
  <si>
    <t>Early Repayment Charge</t>
  </si>
  <si>
    <t>Availability</t>
  </si>
  <si>
    <t>Product Features</t>
  </si>
  <si>
    <t>2 Year Variable Discount</t>
  </si>
  <si>
    <t>2 years</t>
  </si>
  <si>
    <t>No</t>
  </si>
  <si>
    <t>2% of balance repaid in year 1             1% of balance repaid in year 2</t>
  </si>
  <si>
    <t>FTB / STB</t>
  </si>
  <si>
    <t>2 Year Fixed Rate</t>
  </si>
  <si>
    <t>Fixed</t>
  </si>
  <si>
    <t>3% of balance repaid during the fixed rate period</t>
  </si>
  <si>
    <t>3 Year Fixed Rate</t>
  </si>
  <si>
    <t>5 Year Fixed Rate</t>
  </si>
  <si>
    <t>RMTG</t>
  </si>
  <si>
    <t>3 Year Variable Discount</t>
  </si>
  <si>
    <t>3 years</t>
  </si>
  <si>
    <t>3% of balance repaid in year 1           2% of balance repaid in year 2          1% of balance repaid in year 3</t>
  </si>
  <si>
    <t xml:space="preserve">   Product Notes</t>
  </si>
  <si>
    <t>Minimum advance £30,000 - Maximum advance £500,000                /               Minimum purchase price £75,000</t>
  </si>
  <si>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</si>
  <si>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Product features:  No extended tie in  /  Ability to make overpayments by making Capital Repayments. Capital Repayments up to 10% of mortgage balance permitted without Early Repayment Charge (ERC) per annum.  (Minimum - £500)</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</si>
  <si>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</si>
  <si>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t>Maximum LTV 80% for Local Authority / Ex Local Authority properties               /               Maximum advance on Apartments restricted to 70% LTV</t>
  </si>
  <si>
    <r>
      <t xml:space="preserve">Valuation Fee Scale;    </t>
    </r>
    <r>
      <rPr>
        <b/>
        <sz val="18"/>
        <rFont val="Arial"/>
        <family val="2"/>
      </rPr>
      <t>£0.00    -     £300,000:   Fee £245               £300,001    -     £500,000:   Fee £395               £500,001    +    Fee £495</t>
    </r>
  </si>
  <si>
    <t xml:space="preserve">Valuation Fee; Free Valuation products - one free standard valuation per applicant(s)               </t>
  </si>
  <si>
    <t>Selected Remortgages products available on Interest Only - see individual products.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</si>
  <si>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</si>
  <si>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Arrangement Fees on loans up to 90% can be added</t>
  </si>
  <si>
    <t>Availability;  FTB = First Time Buyer  /  STB = Second Time Buyer  /  RMTG = Remortgage</t>
  </si>
  <si>
    <t>Interest Only lending Maximum LTV 75%.               /                     Redemption Fees of £170 are applicable to all new mortgages</t>
  </si>
  <si>
    <t>The Society only lends on properties in Northern Ireland</t>
  </si>
  <si>
    <t>Terms &amp; Conditions detailed on our website:  www.theprogressive.com</t>
  </si>
  <si>
    <t>Arrangement Fees can be added</t>
  </si>
  <si>
    <t xml:space="preserve">Availability;  FTB = First Time Buyer  /  STB = Second Time Buyer  </t>
  </si>
  <si>
    <r>
      <t xml:space="preserve">Standard Variable rate: </t>
    </r>
    <r>
      <rPr>
        <b/>
        <sz val="18"/>
        <color theme="1"/>
        <rFont val="Arial"/>
        <family val="2"/>
      </rPr>
      <t xml:space="preserve">5.00% </t>
    </r>
    <r>
      <rPr>
        <sz val="18"/>
        <color theme="1"/>
        <rFont val="Arial"/>
        <family val="2"/>
      </rPr>
      <t xml:space="preserve">with effect from </t>
    </r>
    <r>
      <rPr>
        <b/>
        <sz val="18"/>
        <color theme="1"/>
        <rFont val="Arial"/>
        <family val="2"/>
      </rPr>
      <t>1 September 2018</t>
    </r>
  </si>
  <si>
    <t xml:space="preserve">current mortgage package Check </t>
  </si>
  <si>
    <t>Other Products CHECK</t>
  </si>
  <si>
    <t>37501 to</t>
  </si>
  <si>
    <t>166 to</t>
  </si>
  <si>
    <t>&gt; 962</t>
  </si>
  <si>
    <t>719 to</t>
  </si>
  <si>
    <t>&gt; 4167</t>
  </si>
  <si>
    <t>SVR -3.51%</t>
  </si>
  <si>
    <t>SVR -3.16%</t>
  </si>
  <si>
    <t>SVR -3.26%</t>
  </si>
  <si>
    <t>SVR -1.26%</t>
  </si>
  <si>
    <t>SVR -0.76%</t>
  </si>
  <si>
    <t>SVR -1.76%</t>
  </si>
  <si>
    <t>The Society only lends on properties in Northern Ireland                     /                       Terms &amp; Conditions detailed on our website:  www.theprogressive.com</t>
  </si>
  <si>
    <t>Free Valuation</t>
  </si>
  <si>
    <t>Mortgage balance can be reduced by up to 10% without ERC.</t>
  </si>
  <si>
    <t>Valuation Fee
(Refer to Notes)</t>
  </si>
  <si>
    <t>First Time Buyer or Home Mover</t>
  </si>
  <si>
    <t>First time buyer or home mover</t>
  </si>
  <si>
    <t>To be paid with application</t>
  </si>
  <si>
    <t>Remortgage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</si>
  <si>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</si>
  <si>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</si>
  <si>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</si>
  <si>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Self Build</t>
  </si>
  <si>
    <t>First Time Buyer cashback (£750) will be issued to the mortgagors bank account seven days after completion</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</si>
  <si>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</si>
  <si>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5 years</t>
  </si>
  <si>
    <t>currency income or a foreign currency asset can be accepted, not both.  Foreign Currency products cannot be processed online.</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</si>
  <si>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</si>
  <si>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definition;  Available for borrowers whose income to pay the mortgage is earned in Euro or US Dollar or Assets for a repayment strategy is held in Euro or US Dollar.</t>
  </si>
  <si>
    <t>Foreign Currency (Self Build)</t>
  </si>
  <si>
    <t>Foreign Currency (remortgage)</t>
  </si>
  <si>
    <t>Foreign Currency (house purchase)</t>
  </si>
  <si>
    <t>Yes</t>
  </si>
  <si>
    <t>YesRates</t>
  </si>
  <si>
    <t>NoRates</t>
  </si>
  <si>
    <t>Professional Product:</t>
  </si>
  <si>
    <t>Professional Products</t>
  </si>
  <si>
    <t>Professional Rates</t>
  </si>
  <si>
    <t>Non-Pro Rates</t>
  </si>
  <si>
    <t>Non-Pro Products</t>
  </si>
  <si>
    <t>Number of Dependants:</t>
  </si>
  <si>
    <t>Professional Mortgage 2 Year Variable Discount</t>
  </si>
  <si>
    <t>SVR -2.81%</t>
  </si>
  <si>
    <t>Professional Mortgage 2 Year Fixed Rate</t>
  </si>
  <si>
    <t>Professional Mortgage 5 Year Fixed Rate</t>
  </si>
  <si>
    <t>SVR -3.36%</t>
  </si>
  <si>
    <t>Professional Mortgage exclusively for the following professions; Accountants, Actuaries, Architects, Barristers, Doctors, Dentists, Optometrists, Pharmacists, Solicitors and Vets.</t>
  </si>
  <si>
    <t xml:space="preserve">Up to 80% LTV:  Single X 5.00     Joint X 5.00         /          Up to 85% LTV:  Single X 4.75     Joint X 4.75%     /        Up to 90% LTV:  Single X 4.50     Joint X 4.50         /          Up to 95% LTV:  Single X 3.90     Joint X 3.90                                </t>
  </si>
  <si>
    <t>House Purchase - Professional Mortgage 2 Year Variable Discount</t>
  </si>
  <si>
    <t>House Purchase - Professional Mortgage 2 Year Fixed Rate</t>
  </si>
  <si>
    <t>Remortgage - Professional Mortgage 2 Year Variable Discount</t>
  </si>
  <si>
    <t>Remortgage - Professional Mortgage 2 Year Fixed Rate</t>
  </si>
  <si>
    <t>Remortgage - Professional Mortgage 5 Year Fixed Rate</t>
  </si>
  <si>
    <t>House Purchase - Professional Mortgage 5 Year Fixed Rate</t>
  </si>
  <si>
    <t>Foreign Currency 2 Year Variable Discount</t>
  </si>
  <si>
    <t>Foreign Currency 2 Year Fixed Rate</t>
  </si>
  <si>
    <t>Foreign Currency 3 Year Variable Discount</t>
  </si>
  <si>
    <r>
      <t>Higher Lending Charge will not be levied to new borrowers up to</t>
    </r>
    <r>
      <rPr>
        <b/>
        <sz val="18"/>
        <color theme="1"/>
        <rFont val="Arial"/>
        <family val="2"/>
      </rPr>
      <t xml:space="preserve"> 95%</t>
    </r>
    <r>
      <rPr>
        <sz val="18"/>
        <color theme="1"/>
        <rFont val="Arial"/>
        <family val="2"/>
      </rPr>
      <t xml:space="preserve"> LTV (inclusive) in cases which meet the Society's lending criteria in full</t>
    </r>
  </si>
  <si>
    <r>
      <t xml:space="preserve">Income Multiples (indicative only and subject  to an affordability assessment). </t>
    </r>
    <r>
      <rPr>
        <b/>
        <sz val="18"/>
        <color theme="1"/>
        <rFont val="Arial"/>
        <family val="2"/>
      </rPr>
      <t xml:space="preserve">                          </t>
    </r>
  </si>
  <si>
    <t>Max Advance on loans 90.01% to 95% LTV: £225k               /               Arrangement Fees on loans 90.01% to 95% to be paid with application.</t>
  </si>
  <si>
    <r>
      <t xml:space="preserve">The above terms apply to all applications received from </t>
    </r>
    <r>
      <rPr>
        <b/>
        <sz val="18"/>
        <color rgb="FFFF0000"/>
        <rFont val="Arial"/>
        <family val="2"/>
      </rPr>
      <t>19 March 2020</t>
    </r>
    <r>
      <rPr>
        <sz val="18"/>
        <rFont val="Arial"/>
        <family val="2"/>
      </rPr>
      <t>, which meet the Society's current lending criteria</t>
    </r>
  </si>
  <si>
    <t>Progressive Building Society     Professional Mortgage Products     -     19 March 2020</t>
  </si>
  <si>
    <t>SVR -0.26%</t>
  </si>
  <si>
    <t>SVR -2.46%</t>
  </si>
  <si>
    <t>SVR -3.00%</t>
  </si>
  <si>
    <t>SVR -3.10%</t>
  </si>
  <si>
    <t>SVR -2.66%</t>
  </si>
  <si>
    <t>SVR -3.20%</t>
  </si>
  <si>
    <t>SVR -3.30%</t>
  </si>
  <si>
    <t>SVR -2.76%</t>
  </si>
  <si>
    <t>MDN3D5</t>
  </si>
  <si>
    <t>MDN3D4</t>
  </si>
  <si>
    <t>MDN2N4</t>
  </si>
  <si>
    <t>MDN2K2</t>
  </si>
  <si>
    <t>MDNRGZ (cash) &amp; MDNRGY (legals)</t>
  </si>
  <si>
    <t>MDNRGW (cash) &amp; MDNRGX (legals)</t>
  </si>
  <si>
    <t>MDNRGU (cash) &amp; MDNRGV (legals)</t>
  </si>
  <si>
    <t>MFX300</t>
  </si>
  <si>
    <t>MFX201</t>
  </si>
  <si>
    <t>MF2001</t>
  </si>
  <si>
    <t>MFX200</t>
  </si>
  <si>
    <t>MF2000</t>
  </si>
  <si>
    <t>MDN2N1</t>
  </si>
  <si>
    <t>MDN2N0</t>
  </si>
  <si>
    <t>MDN2M9</t>
  </si>
  <si>
    <t>Interest Code</t>
  </si>
  <si>
    <t>MDF302</t>
  </si>
  <si>
    <t>MDF301</t>
  </si>
  <si>
    <t>MDF202</t>
  </si>
  <si>
    <t>MDF201</t>
  </si>
  <si>
    <t>MDRC07</t>
  </si>
  <si>
    <t>MFFC06</t>
  </si>
  <si>
    <t>SVR -3.01%</t>
  </si>
  <si>
    <t>MDFC06</t>
  </si>
  <si>
    <r>
      <t xml:space="preserve">Standard Variable rate: </t>
    </r>
    <r>
      <rPr>
        <b/>
        <sz val="18"/>
        <color rgb="FFFF0000"/>
        <rFont val="Arial"/>
        <family val="2"/>
      </rPr>
      <t>4.35%</t>
    </r>
    <r>
      <rPr>
        <b/>
        <sz val="18"/>
        <color theme="1"/>
        <rFont val="Arial"/>
        <family val="2"/>
      </rPr>
      <t xml:space="preserve"> </t>
    </r>
    <r>
      <rPr>
        <sz val="18"/>
        <color theme="1"/>
        <rFont val="Arial"/>
        <family val="2"/>
      </rPr>
      <t xml:space="preserve">with effect from </t>
    </r>
    <r>
      <rPr>
        <b/>
        <sz val="18"/>
        <color rgb="FFFF0000"/>
        <rFont val="Arial"/>
        <family val="2"/>
      </rPr>
      <t>1 May 2020</t>
    </r>
  </si>
  <si>
    <t>Version: May 2020</t>
  </si>
  <si>
    <r>
      <t xml:space="preserve">The above terms apply to all applications received from </t>
    </r>
    <r>
      <rPr>
        <b/>
        <sz val="18"/>
        <color rgb="FFFF0000"/>
        <rFont val="Arial"/>
        <family val="2"/>
      </rPr>
      <t>15 May 2020</t>
    </r>
    <r>
      <rPr>
        <sz val="18"/>
        <rFont val="Arial"/>
        <family val="2"/>
      </rPr>
      <t>, which meet the Society's current lending criteria</t>
    </r>
  </si>
  <si>
    <t>Based on an assumed start date of 27/4/2020, a mortgage of £120,000.00 payable over 30 years, initially on our discounted variable rate of 3.09% for 3 years, followed by our Standard Variable Rate currently 4.35% for the remaining 27 years, would require 36 monthly payments of £511.77 and 324 monthly payments of £589.99.The total amount payable would be £209,580.48 made up of the loan amount plus interest of £89,580.48.The overall cost for comparison is 4.14% APRC.</t>
  </si>
  <si>
    <t>Based on an assumed start date of 27/4/2020, a mortgage of £120,000.00 payable over 30 years, initially on our discounted variable rate of 2.59% for 3 years, followed by our Standard Variable Rate currently 4.35% for the remaining 27 years, would require 36 monthly payments of £479.78 and 324 monthly payments of £586.74.The total amount payable would be £207,375.84 made up of the loan amount plus interest of £87,375.84.The overall cost for comparison is 4.02% APRC.</t>
  </si>
  <si>
    <t>Based on an assumed start date of 27/4/2020, a mortgage of £160,000.00 payable over 35 years, initially on our discounted variable rate of 4.09% for 2 years, followed by our Standard Variable Rate currently 4.35% for the remaining 33 years, would require 24 monthly payments of £717.10 and 396 monthly payments of £741.35.The total amount payable would be £310,785.00 made up of the loan amount plus interest of £150,785.00.The overall cost for comparison is 4.40% APRC.</t>
  </si>
  <si>
    <t>Based on an assumed start date of 27/4/2020, a mortgage of £160,000.00 payable over 35 years, initially on our discounted variable rate of 3.59% for 2 years, followed by our Standard Variable Rate currently 4.35% for the remaining 33 years, would require 24 monthly payments of £669.64 and 396 monthly payments of £739.18.The total amount payable would be £308,786.64 made up of the loan amount plus interest of £148,786.64.The overall cost for comparison is 4.33% APRC.</t>
  </si>
  <si>
    <t>Based on a start date of 01/06/2020, a mortgage of £150,000.00 payable over 25 years, initially on our 2.55% fixed rate until 31/05/2025, followed by our Standard Variable Rate currently 4.35% for the remaining 20 years and 2 months, would require 60 monthly payments of £676.71 and 242 monthly payments of £794.87.The total amount payable would be £231,607.72 made up of the loan amount plus interest of £81,607.72.The overall cost for comparison is 3.71% APRC.</t>
  </si>
  <si>
    <t>MFR500 (80%) (csh) &amp; MFR505 (80%) (leg)</t>
  </si>
  <si>
    <t>Based on a start date of 01/06/2020, a mortgage of £150,000.00 payable over 25 years, initially on our 2.45% fixed rate until 31/05/2025, followed by our Standard Variable Rate currently 4.35% for the remaining 20 years and 2 months, would require 60 monthly payments of £669.15 and 242 monthly payments of £793.31.The total amount payable would be £230,791.72 made up of the loan amount plus interest of £80,791.72.The overall cost for comparison is 3.67% APRC.</t>
  </si>
  <si>
    <t>MFR524 (csh) &amp; MFR527 (leg)</t>
  </si>
  <si>
    <t>Based on a start date of 01/06/2020, a mortgage of £150,000.00 payable over 25 years, initially on our 2.35% fixed rate until 31/05/2025, followed by our Standard Variable Rate currently 4.35% for the remaining 20 years and 2 months, would require 60 monthly payments of £661.65 and 242 monthly payments of £791.74.The total amount payable would be £229,976.78 made up of the loan amount plus interest of £79,976.78.The overall cost for comparison is 3.63% APRC.</t>
  </si>
  <si>
    <t>MFR523 (csh) &amp; MFR526 (leg)</t>
  </si>
  <si>
    <t>Based on a start date of 01/06/2020, a mortgage of £150,000.00 payable over 25 years, initially on our 2.25% fixed rate until 31/05/2025, followed by our Standard Variable Rate currently 4.35% for the remaining 20 years and 2 months, would require 60 monthly payments of £654.20 and 242 monthly payments of £790.16.The total amount payable would be £229,162.32 made up of the loan amount plus interest of £79,162.32.The overall cost for comparison is 3.59% APRC.</t>
  </si>
  <si>
    <t>MFR522 (csh) &amp; MFR525 (leg)</t>
  </si>
  <si>
    <t>Based on a start date of 01/06/2020, a mortgage of £150,000.00 payable over 25 years, initially on our 2.20% fixed rate until 31/05/2022, followed by our Standard Variable Rate currently 4.35% for the remaining 23 years, would require 24 monthly payments of £650.49 and 276 monthly payments of £808.03.The total amount payable would be £238,628.04 made up of the loan amount plus interest of £88,628.04.The overall cost for comparison is 4.04% APRC.</t>
  </si>
  <si>
    <t>MFR216 (csh) &amp; MFR217 (leg)</t>
  </si>
  <si>
    <t>Based on a start date of 01/06/2020, a mortgage of £150,000.00 payable over 25 years, initially on our 1.99% fixed rate until 31/05/2022, followed by our Standard Variable Rate currently 4.35% for the remaining 23 years, would require 24 monthly payments of £635.05 and 276 monthly payments of £806.62.The total amount payable would be £237,868.32 made up of the loan amount plus interest of £87,868.32.The overall cost for comparison is 4.00% APRC.</t>
  </si>
  <si>
    <t>MFR208 (csh) &amp; MFR212 (leg)</t>
  </si>
  <si>
    <t>Based on an assumed start date of 27/4/2020, a mortgage of £146,500.00 payable over 19 years, initially on our discounted variable rate of 1.89% for 2 years, followed by our Standard Variable Rate currently 4.35% for the remaining 17 years, would require 24 monthly payments of £765.30 and 204 monthly payments of £926.62.The total amount payable would be £207,397.68 made up of the loan amount plus interest of £60,897.68.The overall cost for comparison is 3.87% APRC.</t>
  </si>
  <si>
    <t>Based on an assumed start date of 27/4/2020, a mortgage of £146,500.00 payable over 19 years, initially on our discounted variable rate of 1.35% for 2 years, followed by our Standard Variable Rate currently 4.35% for the remaining 17 years, would require 24 monthly payments of £728.83 and 204 monthly payments of £922.11.The total amount payable would be £205,602.36 made up of the loan amount plus interest of £59,102.36.The overall cost for comparison is 3.75% APRC.</t>
  </si>
  <si>
    <t>Based on an assumed start date of 27/4/2020, a mortgage of £146,500.00 payable over 19 years, initially on our discounted variable rate of 1.25% for 2 years, followed by our Standard Variable Rate currently 4.35% for the remaining 17 years, would require 24 monthly payments of £722.20 and 204 monthly payments of £921.27.The total amount payable would be £205,271.88 made up of the loan amount plus interest of £58,771.88.The overall cost for comparison is 3.73% APRC</t>
  </si>
  <si>
    <t>Based on a start date of 01/06/2020, a mortgage of £114,500.00 payable over 30 years, initially on our 2.19% fixed rate until 31/05/2023, followed by our Standard Variable Rate currently 4.35% for the remaining 27 years and 2 months, would require 36 monthly payments of £434.18 and 326 monthly payments of £557.93.The total amount payable would be £196,647.30 made up of the loan amount plus interest of £82,147.30.The overall cost for comparison is 3.96% APRC</t>
  </si>
  <si>
    <t>Based on a start date of 01/06/2020, a mortgage of £158,400.00 payable over 30 years, initially on our 2.29% fixed rate until 31/05/2022, followed by our Standard Variable Rate currently 4.35% for the remaining 28 years and 4 months, would require 24 monthly payments of £608.71 and 340 monthly payments of £779.23.The total amount payable would be £277,112.40 made up of the loan amount plus interest of £118,712.40.The overall cost for comparison is 4.16% APRC.</t>
  </si>
  <si>
    <t>Based on a start date of 01/06/2020, a mortgage of £158,400.00 payable over 30 years, initially on our 1.94% fixed rate until 31/05/2022, followed by our Standard Variable Rate currently 4.35% for the remaining 28 years and 4 months, would require 24 monthly payments of £580.74 and 340 monthly payments of £777.43.The total amount payable would be £275,941.00 made up of the loan amount plus interest of £117,541.00.The overall cost for comparison is 4.11% APRC.</t>
  </si>
  <si>
    <t>Based on a start date of 01/06/2020, a mortgage of £158,400.00 payable over 30 years, initially on our 1.99% fixed rate until 31/05/2022, followed by our Standard Variable Rate currently 4.35% for the remaining 28 years and 4 months, would require 24 monthly payments of £584.69 and 340 monthly payments of £777.69.The total amount payable would be £276,108.40 made up of the loan amount plus interest of £117,708.40.The overall cost for comparison is 4.11% APRC.</t>
  </si>
  <si>
    <t>Based on a start date of 01/06/2020, a mortgage of £158,400.00 payable over 30 years, initially on our 1.64% fixed rate until 31/05/2022, followed by our Standard Variable Rate currently 4.35% for the remaining 28 years and 4 months, would require 24 monthly payments of £557.37 and 340 monthly payments of £775.84.The total amount payable would be £274,933.00 made up of the loan amount plus interest of £116,533.00.The overall cost for comparison is 4.07% APRC.</t>
  </si>
  <si>
    <t>Based on an assumed start date of 27/4/2020, a mortgage of £154,400.00 payable over 25 years, initially on our discounted variable rate of 1.69% for 2 years, followed by our Standard Variable Rate currently 4.35% for the remaining 23 years, would require 24 monthly payments of £631.38 and 276 monthly payments of £828.16.The total amount payable would be £243,725.28 made up of the loan amount plus interest of £89,325.28.The overall cost for comparison is 3.95% APRC.</t>
  </si>
  <si>
    <t>Based on an assumed start date of 27/4/2020, a mortgage of £154,400.00 payable over 25 years, initially on our discounted variable rate of 1.15% for 2 years, followed by our Standard Variable Rate currently 4.35% for the remaining 23 years, would require 24 monthly payments of £592.44 and 276 monthly payments of £824.21.The total amount payable would be £241,700.52 made up of the loan amount plus interest of £87,300.52.The overall cost for comparison is 3.85% APRC</t>
  </si>
  <si>
    <t>Based on an assumed start date of 27/4/2020, a mortgage of £154,400.00 payable over 25 years, initially on our discounted variable rate of 1.05% for 2 years, followed by our Standard Variable Rate currently 4.35% for the remaining 23 years, would require 24 monthly payments of £585.39 and 276 monthly payments of £823.46.The total amount payable would be £241,324.32 made up of the loan amount plus interest of £86,924.32.The overall cost for comparison is 3.83% APRC</t>
  </si>
  <si>
    <t>Progressive Building Society     Mortgage Products     -     15 May 2020</t>
  </si>
  <si>
    <r>
      <t>The above terms apply to all applications received from</t>
    </r>
    <r>
      <rPr>
        <b/>
        <sz val="18"/>
        <color rgb="FFFF0000"/>
        <rFont val="Arial"/>
        <family val="2"/>
      </rPr>
      <t xml:space="preserve"> 15 May 2020</t>
    </r>
    <r>
      <rPr>
        <sz val="18"/>
        <rFont val="Arial"/>
        <family val="2"/>
      </rPr>
      <t>, which meet the Society's current lending criteria</t>
    </r>
  </si>
  <si>
    <t>Based on an assumed start date of 27/4/2020, a mortgage of £120,000.00 payable over 30 years, initially on our discounted variable rate of 3.09% for 3 years, followed by our Standard Variable Rate currently 4.35% for the remaining 27 years, would require 36 monthly payments of £511.77 and 324 monthly payments of £589.99.The total amount payable would be £209,580.48 made up of the loan amount plus interest of £89,580.48.The overall cost for comparison is 4.14% APRC</t>
  </si>
  <si>
    <t>Based on an assumed start date of 27/4/2020, a mortgage of £120,000.00 payable over 30 years, initially on our discounted variable rate of 2.59% for 3 years, followed by our Standard Variable Rate currently 4.35% for the remaining 27 years, would require 36 monthly payments of £479.78 and 324 monthly payments of £586.74.The total amount payable would be £207,375.84 made up of the loan amount plus interest of £87,375.84.The overall cost for comparison is 4.02% APRC</t>
  </si>
  <si>
    <t>Based on an assumed start date of 27/4/2020, a mortgage of £160,000.00 payable over 35 years, initially on our discounted variable rate of 4.09% for 2 years, followed by our Standard Variable Rate currently 4.35% for the remaining 33 years, would require 24 monthly payments of £717.10 and 396 monthly payments of £741.35.The total amount payable would be £310,785.00 made up of the loan amount plus interest of £150,785.00.The overall cost for comparison is 4.40% APRC</t>
  </si>
  <si>
    <t>Based on an assumed start date of 27/4/2020, a mortgage of £160,000.00 payable over 35 years, initially on our discounted variable rate of 3.59% for 2 years, followed by our Standard Variable Rate currently 4.35% for the remaining 33 years, would require 24 monthly payments of £669.64 and 396 monthly payments of £739.18.The total amount payable would be £308,786.64 made up of the loan amount plus interest of £148,786.64.The overall cost for comparison is 4.33% APRC</t>
  </si>
  <si>
    <t>Based on a start date of 01/06/2020, a mortgage of £150,000.00 payable over 25 years, initially on our 2.15% fixed rate until 31/05/2022, followed by our Standard Variable Rate currently 4.35% for the remaining 23 years, would require 24 monthly payments of £646.79 and 276 monthly payments of £807.70.The total amount payable would be £238,448.16 made up of the loan amount plus interest of £88,448.16.The overall cost for comparison is 4.03% APRC</t>
  </si>
  <si>
    <t>MFFC05</t>
  </si>
  <si>
    <t>Based on an assumed start date of 27/4/2020, a mortgage of £146,500.00 payable over 19 years, initially on our discounted variable rate of 1.59% for 2 years, followed by our Standard Variable Rate currently 4.35% for the remaining 17 years, would require 24 monthly payments of £744.90 and 204 monthly payments of £924.13.The total amount payable would be £206,400.12 made up of the loan amount plus interest of £59,900.12.The overall cost for comparison is 3.81% APRC</t>
  </si>
  <si>
    <t>Based on a start date of 01/06/2020, a mortgage of £158,400.00 payable over 30 years, initially on our 2.29% fixed rate until 31/05/2022, followed by our Standard Variable Rate currently 4.35% for the remaining 28 years and 4 months, would require 24 monthly payments of £608.71 and 340 monthly payments of £779.23.The total amount payable would be £277,112.40 made up of the loan amount plus interest of £118,712.40.The overall cost for comparison is 4.16% APRC</t>
  </si>
  <si>
    <t>Based on an assumed start date of 27/4/2020, a mortgage of £154,400.00 payable over 25 years, initially on our discounted variable rate of 1.34% for 2 years, followed by our Standard Variable Rate currently 4.35% for the remaining 23 years, would require 24 monthly payments of £605.96 and 276 monthly payments of £825.62.The total amount payable would be £242,414.16 made up of the loan amount plus interest of £88,014.16.The overall cost for comparison is 3.88% APRC</t>
  </si>
  <si>
    <t>Progressive Building Society     Other Products     -     15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</si>
</sst>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00"/>
    <numFmt numFmtId="165" formatCode="&quot;£&quot;#,##0"/>
    <numFmt numFmtId="166" formatCode="0.0%"/>
  </numFmts>
  <fonts count="62" x14ac:knownFonts="1">
    <font>
      <sz val="10"/>
      <name val="Arial"/>
    </font>
    <font>
      <sz val="14"/>
      <name val="Arial"/>
      <family val="2"/>
    </font>
    <font>
      <b/>
      <sz val="14"/>
      <name val="Arial"/>
      <family val="2"/>
    </font>
    <font>
      <sz val="12"/>
      <name val="Arial"/>
      <family val="2"/>
    </font>
    <font>
      <b/>
      <sz val="10"/>
      <name val="Arial"/>
      <family val="2"/>
    </font>
    <font>
      <sz val="10"/>
      <name val="Arial"/>
      <family val="2"/>
    </font>
    <font>
      <b/>
      <sz val="12"/>
      <name val="Arial"/>
      <family val="2"/>
    </font>
    <font>
      <sz val="10"/>
      <color indexed="10"/>
      <name val="Arial"/>
      <family val="2"/>
    </font>
    <font>
      <sz val="10"/>
      <color indexed="12"/>
      <name val="Arial"/>
      <family val="2"/>
    </font>
    <font>
      <b/>
      <sz val="14"/>
      <color indexed="10"/>
      <name val="Arial"/>
      <family val="2"/>
    </font>
    <font>
      <b/>
      <i/>
      <sz val="12"/>
      <name val="Arial"/>
      <family val="2"/>
    </font>
    <font>
      <sz val="10"/>
      <name val="Times New Roman"/>
      <family val="1"/>
    </font>
    <font>
      <b/>
      <sz val="12"/>
      <name val="Times New Roman"/>
      <family val="1"/>
    </font>
    <font>
      <b/>
      <vertAlign val="superscript"/>
      <sz val="12"/>
      <name val="Times New Roman"/>
      <family val="1"/>
    </font>
    <font>
      <b/>
      <sz val="10"/>
      <name val="Times New Roman"/>
      <family val="1"/>
    </font>
    <font>
      <sz val="7.5"/>
      <name val="Times New Roman"/>
      <family val="1"/>
    </font>
    <font>
      <vertAlign val="superscript"/>
      <sz val="10"/>
      <name val="Times New Roman"/>
      <family val="1"/>
    </font>
    <font>
      <sz val="8"/>
      <name val="Arial"/>
      <family val="2"/>
    </font>
    <font>
      <b/>
      <sz val="18"/>
      <name val="Arial"/>
      <family val="2"/>
    </font>
    <font>
      <sz val="10"/>
      <color theme="1"/>
      <name val="Arial"/>
      <family val="2"/>
    </font>
    <font>
      <sz val="10"/>
      <name val="Calibri"/>
      <family val="2"/>
      <scheme val="minor"/>
    </font>
    <font>
      <sz val="12"/>
      <name val="Calibri"/>
      <family val="2"/>
      <scheme val="minor"/>
    </font>
    <font>
      <b/>
      <i/>
      <sz val="26"/>
      <color theme="0"/>
      <name val="Arial"/>
      <family val="2"/>
    </font>
    <font>
      <b/>
      <sz val="17"/>
      <color indexed="56"/>
      <name val="Arial"/>
      <family val="2"/>
    </font>
    <font>
      <b/>
      <sz val="17"/>
      <color rgb="FF003366"/>
      <name val="Arial"/>
      <family val="2"/>
    </font>
    <font>
      <sz val="17"/>
      <color indexed="56"/>
      <name val="Arial"/>
      <family val="2"/>
    </font>
    <font>
      <b/>
      <sz val="18"/>
      <color indexed="56"/>
      <name val="Arial"/>
      <family val="2"/>
    </font>
    <font>
      <sz val="17"/>
      <name val="Arial"/>
      <family val="2"/>
    </font>
    <font>
      <b/>
      <sz val="18"/>
      <color theme="1"/>
      <name val="Arial"/>
      <family val="2"/>
    </font>
    <font>
      <sz val="18"/>
      <name val="Arial"/>
      <family val="2"/>
    </font>
    <font>
      <sz val="18"/>
      <color indexed="17"/>
      <name val="Arial"/>
      <family val="2"/>
    </font>
    <font>
      <sz val="18"/>
      <color theme="1"/>
      <name val="Arial"/>
      <family val="2"/>
    </font>
    <font>
      <sz val="18"/>
      <color indexed="8"/>
      <name val="Arial"/>
      <family val="2"/>
    </font>
    <font>
      <sz val="17.5"/>
      <color theme="1"/>
      <name val="Arial"/>
      <family val="2"/>
    </font>
    <font>
      <b/>
      <sz val="18"/>
      <color indexed="8"/>
      <name val="Arial"/>
      <family val="2"/>
    </font>
    <font>
      <b/>
      <i/>
      <sz val="18"/>
      <color indexed="9"/>
      <name val="Arial"/>
      <family val="2"/>
    </font>
    <font>
      <sz val="17"/>
      <color indexed="8"/>
      <name val="Arial"/>
      <family val="2"/>
    </font>
    <font>
      <b/>
      <sz val="18"/>
      <color rgb="FFFF0000"/>
      <name val="Arial"/>
      <family val="2"/>
    </font>
    <font>
      <b/>
      <sz val="15"/>
      <name val="Arial"/>
      <family val="2"/>
    </font>
    <font>
      <sz val="13"/>
      <name val="Arial"/>
      <family val="2"/>
    </font>
    <font>
      <sz val="17"/>
      <color theme="1"/>
      <name val="Arial"/>
      <family val="2"/>
    </font>
    <font>
      <sz val="18"/>
      <color rgb="FF0000FF"/>
      <name val="Arial"/>
      <family val="2"/>
    </font>
    <font>
      <b/>
      <sz val="17"/>
      <name val="Arial"/>
      <family val="2"/>
    </font>
    <font>
      <sz val="17"/>
      <color indexed="17"/>
      <name val="Arial"/>
      <family val="2"/>
    </font>
    <font>
      <sz val="18"/>
      <color indexed="56"/>
      <name val="Arial"/>
      <family val="2"/>
    </font>
    <font>
      <b/>
      <sz val="20"/>
      <color rgb="FFFF0000"/>
      <name val="Arial"/>
      <family val="2"/>
    </font>
    <font>
      <sz val="10"/>
      <name val="Arial"/>
      <family val="2"/>
    </font>
    <font>
      <sz val="11"/>
      <color rgb="FF006100"/>
      <name val="Calibri"/>
      <family val="2"/>
      <scheme val="minor"/>
    </font>
    <font>
      <sz val="16"/>
      <color rgb="FF006100"/>
      <name val="Calibri"/>
      <family val="2"/>
      <scheme val="minor"/>
    </font>
    <font>
      <sz val="22"/>
      <name val="Arial"/>
      <family val="2"/>
    </font>
    <font>
      <sz val="22"/>
      <color theme="1"/>
      <name val="Arial"/>
      <family val="2"/>
    </font>
    <font>
      <b/>
      <sz val="22"/>
      <name val="Arial"/>
      <family val="2"/>
    </font>
    <font>
      <b/>
      <sz val="22"/>
      <color theme="1"/>
      <name val="Arial"/>
      <family val="2"/>
    </font>
    <font>
      <b/>
      <sz val="22"/>
      <color indexed="56"/>
      <name val="Arial"/>
      <family val="2"/>
    </font>
    <font>
      <b/>
      <i/>
      <sz val="22"/>
      <color indexed="9"/>
      <name val="Arial"/>
      <family val="2"/>
    </font>
    <font>
      <b/>
      <sz val="22"/>
      <color indexed="8"/>
      <name val="Arial"/>
      <family val="2"/>
    </font>
    <font>
      <sz val="18"/>
      <color rgb="FFFF0000"/>
      <name val="Arial"/>
      <family val="2"/>
    </font>
    <font>
      <sz val="12"/>
      <color rgb="FF232323"/>
      <name val="Arial"/>
      <family val="2"/>
    </font>
    <font>
      <sz val="18"/>
      <color rgb="FF008000"/>
      <name val="Arial"/>
      <family val="2"/>
    </font>
    <font>
      <sz val="14"/>
      <color rgb="FF232323"/>
      <name val="Arial"/>
      <family val="2"/>
    </font>
    <font>
      <b/>
      <sz val="22"/>
      <color rgb="FF0000FF"/>
      <name val="Arial"/>
      <family val="2"/>
    </font>
    <font>
      <b/>
      <sz val="18"/>
      <color rgb="FF008000"/>
      <name val="Arial"/>
      <family val="2"/>
    </font>
  </fonts>
  <fills count="21">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99"/>
        <bgColor indexed="64"/>
      </patternFill>
    </fill>
    <fill>
      <patternFill patternType="solid">
        <fgColor indexed="56"/>
        <bgColor indexed="64"/>
      </patternFill>
    </fill>
    <fill>
      <patternFill patternType="solid">
        <fgColor theme="3" tint="0.79998168889431442"/>
        <bgColor indexed="64"/>
      </patternFill>
    </fill>
    <fill>
      <patternFill patternType="solid">
        <fgColor indexed="41"/>
        <bgColor indexed="64"/>
      </patternFill>
    </fill>
    <fill>
      <patternFill patternType="solid">
        <fgColor indexed="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indexed="44"/>
        <bgColor indexed="64"/>
      </patternFill>
    </fill>
    <fill>
      <patternFill patternType="solid">
        <fgColor rgb="FFC6EFCE"/>
      </patternFill>
    </fill>
  </fills>
  <borders count="5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n">
        <color indexed="64"/>
      </left>
      <right style="thin">
        <color indexed="64"/>
      </right>
      <top style="thin">
        <color indexed="64"/>
      </top>
      <bottom/>
      <diagonal/>
    </border>
    <border>
      <left style="medium">
        <color rgb="FF00FF00"/>
      </left>
      <right style="medium">
        <color rgb="FF00FF00"/>
      </right>
      <top style="medium">
        <color rgb="FF00FF00"/>
      </top>
      <bottom style="medium">
        <color rgb="FF00FF00"/>
      </bottom>
      <diagonal/>
    </border>
    <border>
      <left style="medium">
        <color rgb="FF00FF00"/>
      </left>
      <right style="thin">
        <color rgb="FF00FF00"/>
      </right>
      <top style="medium">
        <color rgb="FF00FF00"/>
      </top>
      <bottom style="thin">
        <color rgb="FF00FF00"/>
      </bottom>
      <diagonal/>
    </border>
    <border>
      <left style="thin">
        <color rgb="FF00FF00"/>
      </left>
      <right style="medium">
        <color rgb="FF00FF00"/>
      </right>
      <top style="medium">
        <color rgb="FF00FF00"/>
      </top>
      <bottom style="thin">
        <color rgb="FF00FF00"/>
      </bottom>
      <diagonal/>
    </border>
    <border>
      <left style="medium">
        <color rgb="FF00FF00"/>
      </left>
      <right style="thin">
        <color rgb="FF00FF00"/>
      </right>
      <top style="thin">
        <color rgb="FF00FF00"/>
      </top>
      <bottom style="thin">
        <color rgb="FF00FF00"/>
      </bottom>
      <diagonal/>
    </border>
    <border>
      <left style="thin">
        <color rgb="FF00FF00"/>
      </left>
      <right style="medium">
        <color rgb="FF00FF00"/>
      </right>
      <top style="thin">
        <color rgb="FF00FF00"/>
      </top>
      <bottom style="thin">
        <color rgb="FF00FF00"/>
      </bottom>
      <diagonal/>
    </border>
    <border>
      <left style="medium">
        <color rgb="FF00FF00"/>
      </left>
      <right style="thin">
        <color rgb="FF00FF00"/>
      </right>
      <top style="thin">
        <color rgb="FF00FF00"/>
      </top>
      <bottom style="medium">
        <color rgb="FF00FF00"/>
      </bottom>
      <diagonal/>
    </border>
    <border>
      <left style="thin">
        <color rgb="FF00FF00"/>
      </left>
      <right style="medium">
        <color rgb="FF00FF00"/>
      </right>
      <top style="thin">
        <color rgb="FF00FF00"/>
      </top>
      <bottom style="medium">
        <color rgb="FF00FF00"/>
      </bottom>
      <diagonal/>
    </border>
    <border>
      <left style="medium">
        <color rgb="FF00FF00"/>
      </left>
      <right/>
      <top style="medium">
        <color rgb="FF00FF00"/>
      </top>
      <bottom style="medium">
        <color rgb="FF00FF00"/>
      </bottom>
      <diagonal/>
    </border>
    <border>
      <left/>
      <right style="medium">
        <color rgb="FF00FF00"/>
      </right>
      <top style="medium">
        <color rgb="FF00FF00"/>
      </top>
      <bottom style="medium">
        <color rgb="FF00FF00"/>
      </bottom>
      <diagonal/>
    </border>
    <border>
      <left style="medium">
        <color rgb="FF00FF00"/>
      </left>
      <right style="medium">
        <color rgb="FF00FF00"/>
      </right>
      <top style="medium">
        <color rgb="FF00FF00"/>
      </top>
      <bottom style="thin">
        <color rgb="FF00FF00"/>
      </bottom>
      <diagonal/>
    </border>
    <border>
      <left style="medium">
        <color rgb="FF00FF00"/>
      </left>
      <right style="medium">
        <color rgb="FF00FF00"/>
      </right>
      <top style="thin">
        <color rgb="FF00FF00"/>
      </top>
      <bottom style="thin">
        <color rgb="FF00FF00"/>
      </bottom>
      <diagonal/>
    </border>
    <border>
      <left style="medium">
        <color rgb="FF00FF00"/>
      </left>
      <right style="medium">
        <color rgb="FF00FF00"/>
      </right>
      <top style="thin">
        <color rgb="FF00FF00"/>
      </top>
      <bottom style="medium">
        <color rgb="FF00FF00"/>
      </bottom>
      <diagonal/>
    </border>
    <border>
      <left style="medium">
        <color rgb="FF00FF00"/>
      </left>
      <right style="thin">
        <color rgb="FF00FF00"/>
      </right>
      <top style="medium">
        <color rgb="FF00FF00"/>
      </top>
      <bottom style="medium">
        <color rgb="FF00FF00"/>
      </bottom>
      <diagonal/>
    </border>
    <border>
      <left style="thin">
        <color rgb="FF00FF00"/>
      </left>
      <right style="thin">
        <color rgb="FF00FF00"/>
      </right>
      <top style="medium">
        <color rgb="FF00FF00"/>
      </top>
      <bottom style="medium">
        <color rgb="FF00FF00"/>
      </bottom>
      <diagonal/>
    </border>
    <border>
      <left style="thin">
        <color rgb="FF00FF00"/>
      </left>
      <right style="medium">
        <color rgb="FF00FF00"/>
      </right>
      <top style="medium">
        <color rgb="FF00FF00"/>
      </top>
      <bottom style="medium">
        <color rgb="FF00FF00"/>
      </bottom>
      <diagonal/>
    </border>
    <border>
      <left/>
      <right style="thick">
        <color theme="3" tint="0.79998168889431442"/>
      </right>
      <top style="thick">
        <color theme="3" tint="0.79998168889431442"/>
      </top>
      <bottom style="thick">
        <color theme="3" tint="0.79995117038483843"/>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8168889431442"/>
      </top>
      <bottom/>
      <diagonal/>
    </border>
  </borders>
  <cellStyleXfs count="5">
    <xf numFmtId="0" fontId="0" fillId="0" borderId="0"/>
    <xf numFmtId="9" fontId="5" fillId="0" borderId="0" applyFont="0" applyFill="0" applyBorder="0" applyAlignment="0" applyProtection="0"/>
    <xf numFmtId="9" fontId="46" fillId="0" borderId="0" applyFont="0" applyFill="0" applyBorder="0" applyAlignment="0" applyProtection="0"/>
    <xf numFmtId="0" fontId="47" fillId="20" borderId="0" applyNumberFormat="0" applyBorder="0" applyAlignment="0" applyProtection="0"/>
    <xf numFmtId="0" fontId="5" fillId="0" borderId="0"/>
  </cellStyleXfs>
  <cellXfs count="308">
    <xf numFmtId="0" fontId="0" fillId="0" borderId="0" xfId="0"/>
    <xf numFmtId="3" fontId="0" fillId="0" borderId="0" xfId="0" applyNumberFormat="1"/>
    <xf numFmtId="3" fontId="7" fillId="0" borderId="0" xfId="0" applyNumberFormat="1" applyFont="1"/>
    <xf numFmtId="9" fontId="0" fillId="0" borderId="0" xfId="0" applyNumberFormat="1"/>
    <xf numFmtId="3" fontId="8" fillId="0" borderId="0" xfId="0" applyNumberFormat="1" applyFont="1"/>
    <xf numFmtId="0" fontId="8" fillId="0" borderId="0" xfId="0" applyFont="1"/>
    <xf numFmtId="1" fontId="0" fillId="0" borderId="0" xfId="0" applyNumberFormat="1"/>
    <xf numFmtId="0" fontId="0" fillId="0" borderId="0" xfId="0" applyProtection="1"/>
    <xf numFmtId="0" fontId="5" fillId="0" borderId="0" xfId="0" applyFont="1" applyFill="1" applyBorder="1" applyProtection="1"/>
    <xf numFmtId="0" fontId="11" fillId="0" borderId="0" xfId="0" applyFont="1"/>
    <xf numFmtId="0" fontId="12" fillId="0" borderId="0" xfId="0" applyFont="1"/>
    <xf numFmtId="0" fontId="14" fillId="0" borderId="9" xfId="0" applyFont="1" applyBorder="1"/>
    <xf numFmtId="0" fontId="14" fillId="0" borderId="10" xfId="0" applyFont="1" applyBorder="1"/>
    <xf numFmtId="0" fontId="14" fillId="0" borderId="11" xfId="0" applyFont="1" applyBorder="1"/>
    <xf numFmtId="0" fontId="14" fillId="0" borderId="12" xfId="0" applyFont="1" applyBorder="1"/>
    <xf numFmtId="0" fontId="14" fillId="0" borderId="0" xfId="0" applyFont="1" applyBorder="1"/>
    <xf numFmtId="0" fontId="14" fillId="0" borderId="13" xfId="0" applyFont="1" applyBorder="1"/>
    <xf numFmtId="0" fontId="14" fillId="3" borderId="0" xfId="0" applyFont="1" applyFill="1" applyBorder="1"/>
    <xf numFmtId="10" fontId="14" fillId="3" borderId="0" xfId="0" applyNumberFormat="1" applyFont="1" applyFill="1" applyBorder="1"/>
    <xf numFmtId="0" fontId="14" fillId="0" borderId="14" xfId="0" applyFont="1" applyBorder="1"/>
    <xf numFmtId="0" fontId="14" fillId="0" borderId="15" xfId="0" applyFont="1" applyBorder="1"/>
    <xf numFmtId="2" fontId="14" fillId="0" borderId="16" xfId="0" applyNumberFormat="1" applyFont="1" applyBorder="1"/>
    <xf numFmtId="2" fontId="11" fillId="2" borderId="0" xfId="0" applyNumberFormat="1" applyFont="1" applyFill="1"/>
    <xf numFmtId="0" fontId="11" fillId="3" borderId="0" xfId="0" applyFont="1" applyFill="1"/>
    <xf numFmtId="2" fontId="11" fillId="0" borderId="0" xfId="0" applyNumberFormat="1" applyFont="1"/>
    <xf numFmtId="0" fontId="4" fillId="0" borderId="0" xfId="0" applyFont="1"/>
    <xf numFmtId="0" fontId="4" fillId="3" borderId="0" xfId="0" applyFont="1" applyFill="1"/>
    <xf numFmtId="0" fontId="4" fillId="2" borderId="0" xfId="0" applyFont="1" applyFill="1"/>
    <xf numFmtId="10" fontId="0" fillId="0" borderId="0" xfId="0" applyNumberFormat="1"/>
    <xf numFmtId="0" fontId="5" fillId="0" borderId="0" xfId="0" applyFont="1"/>
    <xf numFmtId="164" fontId="3" fillId="5" borderId="17" xfId="0" applyNumberFormat="1" applyFont="1" applyFill="1" applyBorder="1" applyProtection="1"/>
    <xf numFmtId="164" fontId="3" fillId="5" borderId="0" xfId="0" applyNumberFormat="1" applyFont="1" applyFill="1" applyProtection="1"/>
    <xf numFmtId="164" fontId="3" fillId="5" borderId="0" xfId="0" applyNumberFormat="1" applyFont="1" applyFill="1" applyBorder="1" applyProtection="1"/>
    <xf numFmtId="3" fontId="0" fillId="6" borderId="0" xfId="0" applyNumberFormat="1" applyFill="1"/>
    <xf numFmtId="0" fontId="2" fillId="5" borderId="0" xfId="0" applyFont="1" applyFill="1" applyBorder="1" applyProtection="1"/>
    <xf numFmtId="0" fontId="2" fillId="5" borderId="0" xfId="0" applyFont="1" applyFill="1" applyProtection="1"/>
    <xf numFmtId="0" fontId="6" fillId="5" borderId="0" xfId="0" applyFont="1" applyFill="1" applyBorder="1" applyProtection="1"/>
    <xf numFmtId="0" fontId="6" fillId="5" borderId="0" xfId="0" applyFont="1" applyFill="1" applyProtection="1"/>
    <xf numFmtId="0" fontId="0" fillId="5" borderId="0" xfId="0" applyFill="1" applyProtection="1"/>
    <xf numFmtId="0" fontId="5" fillId="5" borderId="0" xfId="0" applyFont="1" applyFill="1" applyProtection="1"/>
    <xf numFmtId="0" fontId="2" fillId="5" borderId="4" xfId="0" applyFont="1" applyFill="1" applyBorder="1" applyProtection="1"/>
    <xf numFmtId="0" fontId="4" fillId="5" borderId="0" xfId="0" applyFont="1" applyFill="1" applyBorder="1" applyAlignment="1" applyProtection="1">
      <alignment horizontal="center"/>
    </xf>
    <xf numFmtId="0" fontId="4" fillId="5" borderId="0" xfId="0" applyFont="1" applyFill="1" applyAlignment="1" applyProtection="1">
      <alignment horizontal="center" vertical="top" wrapText="1"/>
    </xf>
    <xf numFmtId="0" fontId="2" fillId="5" borderId="0" xfId="0" applyFont="1" applyFill="1" applyAlignment="1" applyProtection="1">
      <alignment vertical="top" wrapText="1"/>
    </xf>
    <xf numFmtId="0" fontId="3" fillId="5" borderId="0" xfId="0" applyFont="1" applyFill="1" applyProtection="1"/>
    <xf numFmtId="0" fontId="3" fillId="5" borderId="0" xfId="0" applyFont="1" applyFill="1" applyAlignment="1" applyProtection="1">
      <alignment horizontal="center"/>
    </xf>
    <xf numFmtId="0" fontId="6" fillId="5" borderId="0" xfId="0" applyFont="1" applyFill="1" applyAlignment="1" applyProtection="1">
      <alignment horizontal="center"/>
    </xf>
    <xf numFmtId="164" fontId="2" fillId="5" borderId="0" xfId="0" applyNumberFormat="1" applyFont="1" applyFill="1" applyBorder="1" applyProtection="1"/>
    <xf numFmtId="164" fontId="4" fillId="5" borderId="0" xfId="0" applyNumberFormat="1" applyFont="1" applyFill="1" applyAlignment="1" applyProtection="1">
      <alignment horizontal="center"/>
    </xf>
    <xf numFmtId="164" fontId="1" fillId="5" borderId="0" xfId="0" applyNumberFormat="1" applyFont="1" applyFill="1" applyProtection="1"/>
    <xf numFmtId="0" fontId="1" fillId="5" borderId="0" xfId="0" applyFont="1" applyFill="1" applyProtection="1"/>
    <xf numFmtId="164" fontId="6" fillId="5" borderId="0" xfId="0" applyNumberFormat="1" applyFont="1" applyFill="1" applyAlignment="1" applyProtection="1">
      <alignment horizontal="center"/>
    </xf>
    <xf numFmtId="164" fontId="6" fillId="5" borderId="0" xfId="0" applyNumberFormat="1" applyFont="1" applyFill="1" applyProtection="1"/>
    <xf numFmtId="0" fontId="10" fillId="5" borderId="0" xfId="0" applyFont="1" applyFill="1" applyProtection="1"/>
    <xf numFmtId="164" fontId="10" fillId="5" borderId="0" xfId="0" applyNumberFormat="1" applyFont="1" applyFill="1" applyProtection="1"/>
    <xf numFmtId="0" fontId="6" fillId="5" borderId="0" xfId="0" applyNumberFormat="1" applyFont="1" applyFill="1" applyAlignment="1" applyProtection="1">
      <alignment horizontal="center" vertical="top" wrapText="1"/>
    </xf>
    <xf numFmtId="0" fontId="3" fillId="5" borderId="0" xfId="0" applyNumberFormat="1" applyFont="1" applyFill="1" applyAlignment="1" applyProtection="1">
      <alignment horizontal="center" vertical="top" wrapText="1"/>
    </xf>
    <xf numFmtId="0" fontId="3" fillId="5" borderId="0" xfId="0" applyNumberFormat="1" applyFont="1" applyFill="1" applyAlignment="1" applyProtection="1">
      <alignment vertical="top" wrapText="1"/>
    </xf>
    <xf numFmtId="0" fontId="6" fillId="5" borderId="0" xfId="0" applyNumberFormat="1" applyFont="1" applyFill="1" applyAlignment="1" applyProtection="1">
      <alignment horizontal="right" vertical="top" wrapText="1"/>
    </xf>
    <xf numFmtId="164" fontId="2" fillId="5" borderId="0" xfId="0" applyNumberFormat="1" applyFont="1" applyFill="1" applyProtection="1"/>
    <xf numFmtId="0" fontId="3" fillId="5" borderId="0" xfId="0" applyFont="1" applyFill="1" applyBorder="1" applyProtection="1"/>
    <xf numFmtId="0" fontId="18" fillId="5" borderId="0" xfId="0" applyFont="1" applyFill="1" applyAlignment="1" applyProtection="1">
      <alignment horizontal="center"/>
    </xf>
    <xf numFmtId="0" fontId="3" fillId="5" borderId="7" xfId="0" applyFont="1" applyFill="1" applyBorder="1" applyProtection="1"/>
    <xf numFmtId="0" fontId="3" fillId="5" borderId="6" xfId="0" applyFont="1" applyFill="1" applyBorder="1" applyProtection="1"/>
    <xf numFmtId="10" fontId="3" fillId="5" borderId="5" xfId="0" applyNumberFormat="1" applyFont="1" applyFill="1" applyBorder="1" applyProtection="1"/>
    <xf numFmtId="14" fontId="3" fillId="5" borderId="7" xfId="0" applyNumberFormat="1" applyFont="1" applyFill="1" applyBorder="1" applyProtection="1"/>
    <xf numFmtId="0" fontId="3" fillId="5" borderId="0" xfId="0" quotePrefix="1" applyFont="1" applyFill="1" applyAlignment="1" applyProtection="1">
      <alignment horizontal="right"/>
    </xf>
    <xf numFmtId="0" fontId="9" fillId="7" borderId="0" xfId="0" applyFont="1" applyFill="1" applyBorder="1" applyProtection="1"/>
    <xf numFmtId="0" fontId="6" fillId="5" borderId="7" xfId="0" applyFont="1" applyFill="1" applyBorder="1" applyProtection="1"/>
    <xf numFmtId="0" fontId="6" fillId="5" borderId="1" xfId="0" applyFont="1" applyFill="1" applyBorder="1" applyProtection="1"/>
    <xf numFmtId="0" fontId="3" fillId="5" borderId="1" xfId="0" applyFont="1" applyFill="1" applyBorder="1" applyProtection="1"/>
    <xf numFmtId="0" fontId="3" fillId="5" borderId="2" xfId="0" applyFont="1" applyFill="1" applyBorder="1" applyProtection="1"/>
    <xf numFmtId="0" fontId="3" fillId="5" borderId="8" xfId="0" applyFont="1" applyFill="1" applyBorder="1" applyProtection="1"/>
    <xf numFmtId="0" fontId="3" fillId="5" borderId="3" xfId="0" applyFont="1" applyFill="1" applyBorder="1" applyProtection="1"/>
    <xf numFmtId="0" fontId="3" fillId="5" borderId="4" xfId="0" applyFont="1" applyFill="1" applyBorder="1" applyProtection="1"/>
    <xf numFmtId="0" fontId="3" fillId="5" borderId="5" xfId="0" applyFont="1" applyFill="1" applyBorder="1" applyProtection="1"/>
    <xf numFmtId="14" fontId="21" fillId="0" borderId="0" xfId="0" applyNumberFormat="1" applyFont="1" applyAlignment="1" applyProtection="1">
      <alignment horizontal="right"/>
    </xf>
    <xf numFmtId="4" fontId="3" fillId="5" borderId="2" xfId="0" applyNumberFormat="1" applyFont="1" applyFill="1" applyBorder="1" applyProtection="1"/>
    <xf numFmtId="0" fontId="20" fillId="5" borderId="0" xfId="0" applyFont="1" applyFill="1" applyProtection="1"/>
    <xf numFmtId="0" fontId="20" fillId="5" borderId="0" xfId="0" applyFont="1" applyFill="1" applyAlignment="1" applyProtection="1">
      <alignment vertical="top"/>
    </xf>
    <xf numFmtId="0" fontId="21" fillId="5" borderId="0" xfId="0" applyFont="1" applyFill="1" applyBorder="1" applyProtection="1"/>
    <xf numFmtId="0" fontId="21" fillId="5" borderId="0" xfId="0" applyFont="1" applyFill="1" applyProtection="1"/>
    <xf numFmtId="14" fontId="21" fillId="5" borderId="0" xfId="0" applyNumberFormat="1" applyFont="1" applyFill="1" applyAlignment="1" applyProtection="1">
      <alignment horizontal="right"/>
    </xf>
    <xf numFmtId="10" fontId="2" fillId="5" borderId="0" xfId="0" applyNumberFormat="1" applyFont="1" applyFill="1" applyProtection="1"/>
    <xf numFmtId="10" fontId="6" fillId="5" borderId="0" xfId="0" applyNumberFormat="1" applyFont="1" applyFill="1" applyAlignment="1" applyProtection="1">
      <alignment horizontal="right"/>
    </xf>
    <xf numFmtId="166" fontId="5" fillId="0" borderId="0" xfId="1" applyNumberFormat="1" applyFont="1" applyAlignment="1">
      <alignment horizontal="center" vertical="center"/>
    </xf>
    <xf numFmtId="166" fontId="23" fillId="10" borderId="0" xfId="1" applyNumberFormat="1" applyFont="1" applyFill="1" applyAlignment="1">
      <alignment horizontal="center" vertical="center" wrapText="1" shrinkToFit="1"/>
    </xf>
    <xf numFmtId="10" fontId="30" fillId="12" borderId="18" xfId="1" applyNumberFormat="1" applyFont="1" applyFill="1" applyBorder="1" applyAlignment="1">
      <alignment horizontal="center" vertical="center"/>
    </xf>
    <xf numFmtId="10" fontId="38" fillId="5" borderId="0" xfId="0" applyNumberFormat="1" applyFont="1" applyFill="1" applyAlignment="1" applyProtection="1">
      <alignment horizontal="right"/>
    </xf>
    <xf numFmtId="10" fontId="6" fillId="5" borderId="0" xfId="0" applyNumberFormat="1" applyFont="1" applyFill="1" applyProtection="1"/>
    <xf numFmtId="10" fontId="0" fillId="5" borderId="0" xfId="0" applyNumberFormat="1" applyFill="1" applyProtection="1"/>
    <xf numFmtId="10" fontId="5" fillId="5" borderId="0" xfId="0" applyNumberFormat="1" applyFont="1" applyFill="1" applyProtection="1"/>
    <xf numFmtId="10" fontId="3" fillId="5" borderId="0" xfId="0" applyNumberFormat="1" applyFont="1" applyFill="1" applyProtection="1"/>
    <xf numFmtId="10" fontId="1" fillId="5" borderId="0" xfId="0" applyNumberFormat="1" applyFont="1" applyFill="1" applyProtection="1"/>
    <xf numFmtId="166" fontId="43" fillId="12" borderId="0" xfId="1" applyNumberFormat="1" applyFont="1" applyFill="1" applyAlignment="1">
      <alignment horizontal="center" vertical="center" wrapText="1"/>
    </xf>
    <xf numFmtId="10" fontId="30" fillId="5" borderId="0" xfId="1" applyNumberFormat="1" applyFont="1" applyFill="1" applyBorder="1" applyAlignment="1">
      <alignment horizontal="center" vertical="center"/>
    </xf>
    <xf numFmtId="0" fontId="45" fillId="5" borderId="0" xfId="0" applyFont="1" applyFill="1" applyBorder="1" applyProtection="1"/>
    <xf numFmtId="0" fontId="37" fillId="5" borderId="0" xfId="0" applyFont="1" applyFill="1" applyProtection="1"/>
    <xf numFmtId="9" fontId="6" fillId="5" borderId="0" xfId="2" applyFont="1" applyFill="1" applyAlignment="1" applyProtection="1">
      <alignment horizontal="center"/>
    </xf>
    <xf numFmtId="0" fontId="6" fillId="5" borderId="8" xfId="0" applyFont="1" applyFill="1" applyBorder="1" applyAlignment="1" applyProtection="1">
      <alignment horizontal="left"/>
    </xf>
    <xf numFmtId="0" fontId="1" fillId="5" borderId="8" xfId="0" applyFont="1" applyFill="1" applyBorder="1" applyProtection="1"/>
    <xf numFmtId="0" fontId="1" fillId="5" borderId="0" xfId="0" applyFont="1" applyFill="1" applyBorder="1" applyProtection="1"/>
    <xf numFmtId="0" fontId="48" fillId="20" borderId="8" xfId="3" applyFont="1" applyBorder="1" applyAlignment="1" applyProtection="1">
      <alignment horizontal="center" vertical="center"/>
    </xf>
    <xf numFmtId="0" fontId="48" fillId="20" borderId="0" xfId="3" applyFont="1" applyBorder="1" applyAlignment="1" applyProtection="1">
      <alignment horizontal="center" vertical="center"/>
    </xf>
    <xf numFmtId="0" fontId="48" fillId="20" borderId="0" xfId="3" applyFont="1" applyAlignment="1" applyProtection="1">
      <alignment horizontal="center" vertical="center"/>
    </xf>
    <xf numFmtId="0" fontId="0" fillId="5" borderId="8" xfId="0" applyFill="1" applyBorder="1"/>
    <xf numFmtId="0" fontId="5" fillId="5" borderId="8" xfId="0" applyFont="1" applyFill="1" applyBorder="1"/>
    <xf numFmtId="0" fontId="9" fillId="7" borderId="33" xfId="0" applyFont="1" applyFill="1" applyBorder="1" applyAlignment="1" applyProtection="1">
      <alignment vertical="center"/>
    </xf>
    <xf numFmtId="0" fontId="6" fillId="0" borderId="34" xfId="0" applyFont="1" applyFill="1" applyBorder="1" applyAlignment="1" applyProtection="1">
      <alignment vertical="center"/>
    </xf>
    <xf numFmtId="0" fontId="6" fillId="0" borderId="35" xfId="0" applyFont="1" applyFill="1" applyBorder="1" applyProtection="1">
      <protection locked="0"/>
    </xf>
    <xf numFmtId="0" fontId="6" fillId="0" borderId="36" xfId="0" applyFont="1" applyFill="1" applyBorder="1" applyProtection="1">
      <protection locked="0"/>
    </xf>
    <xf numFmtId="0" fontId="6" fillId="0" borderId="37" xfId="0" applyFont="1" applyFill="1" applyBorder="1" applyProtection="1">
      <protection locked="0"/>
    </xf>
    <xf numFmtId="0" fontId="6" fillId="0" borderId="38" xfId="0" applyFont="1" applyFill="1" applyBorder="1" applyProtection="1">
      <protection locked="0"/>
    </xf>
    <xf numFmtId="164" fontId="3" fillId="0" borderId="35" xfId="0" applyNumberFormat="1" applyFont="1" applyFill="1" applyBorder="1" applyProtection="1">
      <protection locked="0"/>
    </xf>
    <xf numFmtId="164" fontId="3" fillId="0" borderId="36" xfId="0" applyNumberFormat="1" applyFont="1" applyFill="1" applyBorder="1" applyProtection="1">
      <protection locked="0"/>
    </xf>
    <xf numFmtId="164" fontId="3" fillId="0" borderId="37" xfId="0" applyNumberFormat="1" applyFont="1" applyFill="1" applyBorder="1" applyProtection="1">
      <protection locked="0"/>
    </xf>
    <xf numFmtId="164" fontId="3" fillId="0" borderId="38" xfId="0" applyNumberFormat="1" applyFont="1" applyFill="1" applyBorder="1" applyProtection="1">
      <protection locked="0"/>
    </xf>
    <xf numFmtId="164" fontId="3" fillId="0" borderId="39" xfId="0" applyNumberFormat="1" applyFont="1" applyFill="1" applyBorder="1" applyProtection="1">
      <protection locked="0"/>
    </xf>
    <xf numFmtId="164" fontId="3" fillId="0" borderId="40" xfId="0" applyNumberFormat="1" applyFont="1" applyFill="1" applyBorder="1" applyProtection="1">
      <protection locked="0"/>
    </xf>
    <xf numFmtId="164" fontId="3" fillId="5" borderId="4" xfId="0" applyNumberFormat="1" applyFont="1" applyFill="1" applyBorder="1" applyProtection="1"/>
    <xf numFmtId="164" fontId="3" fillId="0" borderId="43" xfId="0" applyNumberFormat="1" applyFont="1" applyFill="1" applyBorder="1" applyProtection="1">
      <protection locked="0"/>
    </xf>
    <xf numFmtId="164" fontId="3" fillId="0" borderId="44" xfId="0" applyNumberFormat="1" applyFont="1" applyFill="1" applyBorder="1" applyProtection="1">
      <protection locked="0"/>
    </xf>
    <xf numFmtId="164" fontId="3" fillId="0" borderId="45" xfId="0" applyNumberFormat="1" applyFont="1" applyFill="1" applyBorder="1" applyProtection="1">
      <protection locked="0"/>
    </xf>
    <xf numFmtId="165" fontId="3" fillId="0" borderId="46" xfId="0" applyNumberFormat="1" applyFont="1" applyFill="1" applyBorder="1" applyProtection="1">
      <protection locked="0"/>
    </xf>
    <xf numFmtId="0" fontId="2" fillId="0" borderId="47" xfId="0" applyFont="1" applyFill="1" applyBorder="1" applyProtection="1">
      <protection locked="0"/>
    </xf>
    <xf numFmtId="0" fontId="3" fillId="0" borderId="47" xfId="0" applyFont="1" applyFill="1" applyBorder="1" applyProtection="1">
      <protection locked="0"/>
    </xf>
    <xf numFmtId="0" fontId="3" fillId="8" borderId="47" xfId="0" applyFont="1" applyFill="1" applyBorder="1" applyProtection="1">
      <protection locked="0"/>
    </xf>
    <xf numFmtId="10" fontId="39" fillId="0" borderId="48" xfId="0" applyNumberFormat="1" applyFont="1" applyFill="1" applyBorder="1" applyProtection="1">
      <protection locked="0"/>
    </xf>
    <xf numFmtId="10" fontId="3" fillId="0" borderId="0" xfId="1" applyNumberFormat="1" applyFont="1"/>
    <xf numFmtId="10" fontId="3" fillId="0" borderId="0" xfId="2" applyNumberFormat="1" applyFont="1"/>
    <xf numFmtId="0" fontId="0" fillId="0" borderId="0" xfId="0" applyAlignment="1">
      <alignment horizontal="center" vertical="center"/>
    </xf>
    <xf numFmtId="0" fontId="4" fillId="0" borderId="0" xfId="0" applyFont="1" applyAlignment="1">
      <alignment horizontal="center" vertical="center"/>
    </xf>
    <xf numFmtId="0" fontId="3" fillId="19" borderId="0" xfId="0" applyFont="1" applyFill="1" applyAlignment="1">
      <alignment horizontal="center" vertical="center"/>
    </xf>
    <xf numFmtId="0" fontId="27" fillId="11" borderId="0" xfId="0" applyFont="1" applyFill="1" applyAlignment="1">
      <alignment horizontal="center" vertical="center"/>
    </xf>
    <xf numFmtId="0" fontId="36" fillId="11" borderId="0" xfId="0" applyFont="1" applyFill="1" applyAlignment="1">
      <alignment horizontal="center" vertical="center"/>
    </xf>
    <xf numFmtId="0" fontId="27" fillId="4" borderId="0" xfId="0" applyFont="1" applyFill="1" applyAlignment="1">
      <alignment horizontal="center" vertical="center"/>
    </xf>
    <xf numFmtId="0" fontId="0" fillId="0" borderId="0" xfId="0" applyFill="1" applyAlignment="1">
      <alignment horizontal="center" vertical="center"/>
    </xf>
    <xf numFmtId="0" fontId="27" fillId="11" borderId="0" xfId="0" applyFont="1" applyFill="1" applyAlignment="1">
      <alignment horizontal="left" vertical="center"/>
    </xf>
    <xf numFmtId="0" fontId="27" fillId="12" borderId="0" xfId="0" applyFont="1" applyFill="1" applyAlignment="1">
      <alignment horizontal="center" vertical="center"/>
    </xf>
    <xf numFmtId="0" fontId="27" fillId="12" borderId="0" xfId="0" applyFont="1" applyFill="1" applyAlignment="1">
      <alignment horizontal="center" vertical="center" wrapText="1"/>
    </xf>
    <xf numFmtId="0" fontId="42" fillId="12" borderId="0" xfId="0" applyFont="1" applyFill="1" applyAlignment="1">
      <alignment horizontal="center" vertical="center" wrapText="1"/>
    </xf>
    <xf numFmtId="0" fontId="42" fillId="12" borderId="0" xfId="0" applyFont="1" applyFill="1" applyAlignment="1">
      <alignment horizontal="center" vertical="center"/>
    </xf>
    <xf numFmtId="0" fontId="27" fillId="5" borderId="0" xfId="0" applyFont="1" applyFill="1" applyAlignment="1">
      <alignment horizontal="center" vertical="center"/>
    </xf>
    <xf numFmtId="0" fontId="31" fillId="5" borderId="0"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33" fillId="5" borderId="0" xfId="0" applyFont="1" applyFill="1" applyBorder="1" applyAlignment="1">
      <alignment horizontal="center" vertical="center" wrapText="1"/>
    </xf>
    <xf numFmtId="14" fontId="31" fillId="5" borderId="0" xfId="0" applyNumberFormat="1" applyFont="1" applyFill="1" applyBorder="1" applyAlignment="1">
      <alignment horizontal="center" vertical="center" wrapText="1"/>
    </xf>
    <xf numFmtId="6" fontId="31" fillId="5" borderId="0" xfId="0" applyNumberFormat="1" applyFont="1" applyFill="1" applyBorder="1" applyAlignment="1">
      <alignment horizontal="center" vertical="center" wrapText="1"/>
    </xf>
    <xf numFmtId="9" fontId="29" fillId="5" borderId="0" xfId="0" applyNumberFormat="1" applyFont="1" applyFill="1" applyBorder="1" applyAlignment="1">
      <alignment horizontal="center" vertical="center" wrapText="1"/>
    </xf>
    <xf numFmtId="6" fontId="29" fillId="5" borderId="0" xfId="0" applyNumberFormat="1" applyFont="1" applyFill="1" applyBorder="1" applyAlignment="1">
      <alignment horizontal="center" vertical="center" wrapText="1"/>
    </xf>
    <xf numFmtId="10" fontId="28" fillId="5" borderId="0" xfId="0" applyNumberFormat="1" applyFont="1" applyFill="1" applyBorder="1" applyAlignment="1">
      <alignment horizontal="center" vertical="center" wrapText="1"/>
    </xf>
    <xf numFmtId="0" fontId="28" fillId="5" borderId="0" xfId="0" applyFont="1" applyFill="1" applyBorder="1" applyAlignment="1">
      <alignment horizontal="center" vertical="center"/>
    </xf>
    <xf numFmtId="0" fontId="27" fillId="0" borderId="0" xfId="0" applyFont="1" applyAlignment="1">
      <alignment horizontal="center" vertical="center"/>
    </xf>
    <xf numFmtId="0" fontId="31" fillId="12" borderId="30" xfId="0" applyFont="1" applyFill="1" applyBorder="1" applyAlignment="1">
      <alignment horizontal="center" vertical="center" wrapText="1"/>
    </xf>
    <xf numFmtId="0" fontId="29" fillId="12" borderId="23" xfId="0" applyFont="1" applyFill="1" applyBorder="1" applyAlignment="1">
      <alignment horizontal="center" vertical="center" wrapText="1"/>
    </xf>
    <xf numFmtId="0" fontId="31" fillId="12"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14" fontId="31" fillId="12" borderId="19" xfId="0" applyNumberFormat="1" applyFont="1" applyFill="1" applyBorder="1" applyAlignment="1">
      <alignment horizontal="center" vertical="center" wrapText="1"/>
    </xf>
    <xf numFmtId="14" fontId="31" fillId="12" borderId="21" xfId="0" applyNumberFormat="1" applyFont="1" applyFill="1" applyBorder="1" applyAlignment="1">
      <alignment horizontal="center" vertical="center" wrapText="1"/>
    </xf>
    <xf numFmtId="6" fontId="31" fillId="12" borderId="21" xfId="0" applyNumberFormat="1" applyFont="1" applyFill="1" applyBorder="1" applyAlignment="1">
      <alignment horizontal="center" vertical="center" wrapText="1"/>
    </xf>
    <xf numFmtId="9" fontId="29" fillId="0" borderId="21" xfId="0" applyNumberFormat="1" applyFont="1" applyFill="1" applyBorder="1" applyAlignment="1">
      <alignment horizontal="center" vertical="center" wrapText="1"/>
    </xf>
    <xf numFmtId="9" fontId="29" fillId="17" borderId="21" xfId="0" applyNumberFormat="1" applyFont="1" applyFill="1" applyBorder="1" applyAlignment="1">
      <alignment horizontal="center" vertical="center" wrapText="1"/>
    </xf>
    <xf numFmtId="0" fontId="28" fillId="12" borderId="27" xfId="0" applyFont="1" applyFill="1" applyBorder="1" applyAlignment="1">
      <alignment horizontal="center" vertical="center"/>
    </xf>
    <xf numFmtId="0" fontId="31" fillId="12" borderId="26" xfId="0" applyFont="1" applyFill="1" applyBorder="1" applyAlignment="1">
      <alignment horizontal="center" vertical="center" wrapText="1"/>
    </xf>
    <xf numFmtId="0" fontId="29" fillId="12" borderId="22" xfId="0" applyFont="1" applyFill="1" applyBorder="1" applyAlignment="1">
      <alignment horizontal="center" vertical="center" wrapText="1"/>
    </xf>
    <xf numFmtId="0" fontId="31" fillId="12" borderId="22" xfId="0" applyFont="1" applyFill="1" applyBorder="1" applyAlignment="1">
      <alignment horizontal="center" vertical="center" wrapText="1"/>
    </xf>
    <xf numFmtId="14" fontId="31" fillId="12" borderId="25" xfId="0" applyNumberFormat="1" applyFont="1" applyFill="1" applyBorder="1" applyAlignment="1">
      <alignment horizontal="center" vertical="center" wrapText="1"/>
    </xf>
    <xf numFmtId="14" fontId="31" fillId="12" borderId="22" xfId="0" applyNumberFormat="1" applyFont="1" applyFill="1" applyBorder="1" applyAlignment="1">
      <alignment horizontal="center" vertical="center" wrapText="1"/>
    </xf>
    <xf numFmtId="6" fontId="31" fillId="12" borderId="22" xfId="0" applyNumberFormat="1" applyFont="1" applyFill="1" applyBorder="1" applyAlignment="1">
      <alignment horizontal="center" vertical="center" wrapText="1"/>
    </xf>
    <xf numFmtId="9" fontId="32" fillId="16" borderId="22" xfId="0" applyNumberFormat="1" applyFont="1" applyFill="1" applyBorder="1" applyAlignment="1">
      <alignment horizontal="center" vertical="center" wrapText="1"/>
    </xf>
    <xf numFmtId="0" fontId="28" fillId="12" borderId="24" xfId="0" applyFont="1" applyFill="1" applyBorder="1" applyAlignment="1">
      <alignment horizontal="center" vertical="center"/>
    </xf>
    <xf numFmtId="0" fontId="31" fillId="12" borderId="19" xfId="0" applyFont="1" applyFill="1" applyBorder="1" applyAlignment="1">
      <alignment horizontal="center" vertical="center" wrapText="1"/>
    </xf>
    <xf numFmtId="0" fontId="29" fillId="12" borderId="21" xfId="0" applyFont="1" applyFill="1" applyBorder="1" applyAlignment="1">
      <alignment horizontal="center" vertical="center" wrapText="1"/>
    </xf>
    <xf numFmtId="14" fontId="29" fillId="12" borderId="19" xfId="0" applyNumberFormat="1" applyFont="1" applyFill="1" applyBorder="1" applyAlignment="1">
      <alignment horizontal="center" vertical="center" wrapText="1"/>
    </xf>
    <xf numFmtId="14" fontId="29" fillId="12" borderId="21" xfId="0" applyNumberFormat="1" applyFont="1" applyFill="1" applyBorder="1" applyAlignment="1">
      <alignment horizontal="center" vertical="center" wrapText="1"/>
    </xf>
    <xf numFmtId="0" fontId="28" fillId="12" borderId="21" xfId="0" applyFont="1" applyFill="1" applyBorder="1" applyAlignment="1">
      <alignment horizontal="center" vertical="center"/>
    </xf>
    <xf numFmtId="14" fontId="32" fillId="12" borderId="22" xfId="0" applyNumberFormat="1" applyFont="1" applyFill="1" applyBorder="1" applyAlignment="1">
      <alignment horizontal="center" vertical="center" wrapText="1"/>
    </xf>
    <xf numFmtId="9" fontId="32" fillId="0" borderId="22" xfId="0" applyNumberFormat="1" applyFont="1" applyFill="1" applyBorder="1" applyAlignment="1">
      <alignment horizontal="center" vertical="center" wrapText="1"/>
    </xf>
    <xf numFmtId="0" fontId="28" fillId="12" borderId="22" xfId="0" applyFont="1" applyFill="1" applyBorder="1" applyAlignment="1">
      <alignment horizontal="center" vertical="center"/>
    </xf>
    <xf numFmtId="0" fontId="26" fillId="5" borderId="0" xfId="0" applyFont="1" applyFill="1" applyAlignment="1">
      <alignment horizontal="left" vertical="center"/>
    </xf>
    <xf numFmtId="0" fontId="29" fillId="12" borderId="18" xfId="0" applyFont="1" applyFill="1" applyBorder="1" applyAlignment="1">
      <alignment horizontal="center" vertical="center" wrapText="1"/>
    </xf>
    <xf numFmtId="0" fontId="31" fillId="12" borderId="18" xfId="0" applyFont="1" applyFill="1" applyBorder="1" applyAlignment="1">
      <alignment horizontal="center" vertical="center" wrapText="1"/>
    </xf>
    <xf numFmtId="14" fontId="31" fillId="12" borderId="18" xfId="0" applyNumberFormat="1" applyFont="1" applyFill="1" applyBorder="1" applyAlignment="1">
      <alignment horizontal="center" vertical="center" wrapText="1"/>
    </xf>
    <xf numFmtId="6" fontId="31" fillId="12" borderId="18" xfId="0" applyNumberFormat="1" applyFont="1" applyFill="1" applyBorder="1" applyAlignment="1">
      <alignment horizontal="center" vertical="center" wrapText="1"/>
    </xf>
    <xf numFmtId="9" fontId="31" fillId="0" borderId="18" xfId="0" applyNumberFormat="1" applyFont="1" applyFill="1" applyBorder="1" applyAlignment="1">
      <alignment horizontal="center" vertical="center" wrapText="1"/>
    </xf>
    <xf numFmtId="9" fontId="29" fillId="14" borderId="18" xfId="0" applyNumberFormat="1" applyFont="1" applyFill="1" applyBorder="1" applyAlignment="1">
      <alignment horizontal="center" vertical="center"/>
    </xf>
    <xf numFmtId="10" fontId="28" fillId="12" borderId="18" xfId="0" applyNumberFormat="1" applyFont="1" applyFill="1" applyBorder="1" applyAlignment="1">
      <alignment horizontal="center" vertical="center" wrapText="1"/>
    </xf>
    <xf numFmtId="0" fontId="28" fillId="12" borderId="18" xfId="0" applyFont="1" applyFill="1" applyBorder="1" applyAlignment="1">
      <alignment horizontal="center" vertical="center"/>
    </xf>
    <xf numFmtId="9" fontId="31" fillId="13" borderId="18" xfId="0" applyNumberFormat="1" applyFont="1" applyFill="1" applyBorder="1" applyAlignment="1">
      <alignment horizontal="center" vertical="center" wrapText="1"/>
    </xf>
    <xf numFmtId="9" fontId="29" fillId="18" borderId="21" xfId="0" applyNumberFormat="1" applyFont="1" applyFill="1" applyBorder="1" applyAlignment="1">
      <alignment horizontal="center" vertical="center" wrapText="1"/>
    </xf>
    <xf numFmtId="9" fontId="31" fillId="16" borderId="18" xfId="0" applyNumberFormat="1" applyFont="1" applyFill="1" applyBorder="1" applyAlignment="1">
      <alignment horizontal="center" vertical="center" wrapText="1"/>
    </xf>
    <xf numFmtId="9" fontId="29" fillId="0" borderId="18"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8" fillId="12" borderId="0" xfId="0" applyFont="1" applyFill="1" applyAlignment="1">
      <alignment horizontal="left" vertical="center"/>
    </xf>
    <xf numFmtId="0" fontId="37" fillId="12" borderId="0" xfId="0" applyFont="1" applyFill="1" applyAlignment="1">
      <alignment horizontal="left" vertical="center"/>
    </xf>
    <xf numFmtId="0" fontId="29" fillId="12" borderId="19" xfId="0" applyFont="1" applyFill="1" applyBorder="1" applyAlignment="1">
      <alignment horizontal="center" vertical="center" wrapText="1"/>
    </xf>
    <xf numFmtId="0" fontId="29" fillId="12" borderId="18" xfId="0" applyFont="1" applyFill="1" applyBorder="1" applyAlignment="1">
      <alignment horizontal="center" vertical="center"/>
    </xf>
    <xf numFmtId="14" fontId="31" fillId="12" borderId="18" xfId="0" applyNumberFormat="1" applyFont="1" applyFill="1" applyBorder="1" applyAlignment="1">
      <alignment horizontal="center" vertical="center"/>
    </xf>
    <xf numFmtId="6" fontId="31" fillId="12" borderId="18" xfId="0" applyNumberFormat="1" applyFont="1" applyFill="1" applyBorder="1" applyAlignment="1">
      <alignment horizontal="center" vertical="center"/>
    </xf>
    <xf numFmtId="0" fontId="31" fillId="12" borderId="18" xfId="0" applyFont="1" applyFill="1" applyBorder="1" applyAlignment="1">
      <alignment horizontal="center" vertical="center"/>
    </xf>
    <xf numFmtId="10" fontId="28" fillId="12" borderId="18" xfId="0" applyNumberFormat="1" applyFont="1" applyFill="1" applyBorder="1" applyAlignment="1">
      <alignment horizontal="center" vertical="center"/>
    </xf>
    <xf numFmtId="9" fontId="31" fillId="12" borderId="18" xfId="0" applyNumberFormat="1" applyFont="1" applyFill="1" applyBorder="1" applyAlignment="1">
      <alignment horizontal="center" vertical="center"/>
    </xf>
    <xf numFmtId="0" fontId="25" fillId="11" borderId="0" xfId="0" applyFont="1" applyFill="1" applyAlignment="1">
      <alignment horizontal="center" vertical="center"/>
    </xf>
    <xf numFmtId="0" fontId="23" fillId="10" borderId="0" xfId="0" applyFont="1" applyFill="1" applyAlignment="1">
      <alignment horizontal="center" vertical="center" wrapText="1"/>
    </xf>
    <xf numFmtId="0" fontId="24" fillId="10" borderId="0" xfId="0" applyFont="1" applyFill="1" applyAlignment="1">
      <alignment horizontal="center" vertical="center" wrapText="1"/>
    </xf>
    <xf numFmtId="0" fontId="23" fillId="10" borderId="0" xfId="0" applyFont="1" applyFill="1" applyAlignment="1">
      <alignment horizontal="center" vertical="center" wrapText="1" shrinkToFit="1"/>
    </xf>
    <xf numFmtId="0" fontId="23" fillId="10" borderId="0" xfId="0" applyFont="1" applyFill="1" applyAlignment="1">
      <alignment horizontal="center" vertical="center"/>
    </xf>
    <xf numFmtId="6" fontId="31" fillId="12" borderId="19" xfId="0" applyNumberFormat="1" applyFont="1" applyFill="1" applyBorder="1" applyAlignment="1">
      <alignment horizontal="center" vertical="center"/>
    </xf>
    <xf numFmtId="9" fontId="31" fillId="15" borderId="18" xfId="0" applyNumberFormat="1" applyFont="1" applyFill="1" applyBorder="1" applyAlignment="1">
      <alignment horizontal="center" vertical="center" wrapText="1"/>
    </xf>
    <xf numFmtId="9" fontId="31" fillId="14" borderId="18" xfId="0" applyNumberFormat="1" applyFont="1" applyFill="1" applyBorder="1" applyAlignment="1">
      <alignment horizontal="center" vertical="center" wrapText="1"/>
    </xf>
    <xf numFmtId="9" fontId="29" fillId="0" borderId="18" xfId="0" applyNumberFormat="1" applyFont="1" applyBorder="1" applyAlignment="1">
      <alignment horizontal="center" vertical="center" wrapText="1"/>
    </xf>
    <xf numFmtId="14" fontId="29" fillId="12" borderId="18" xfId="0" applyNumberFormat="1" applyFont="1" applyFill="1" applyBorder="1" applyAlignment="1">
      <alignment horizontal="center" vertical="center" wrapText="1"/>
    </xf>
    <xf numFmtId="9" fontId="29" fillId="15" borderId="18" xfId="0" applyNumberFormat="1" applyFont="1" applyFill="1" applyBorder="1" applyAlignment="1">
      <alignment horizontal="center" vertical="center" wrapText="1"/>
    </xf>
    <xf numFmtId="0" fontId="31" fillId="0" borderId="18" xfId="0" applyFont="1" applyBorder="1" applyAlignment="1">
      <alignment horizontal="center" vertical="center" wrapText="1"/>
    </xf>
    <xf numFmtId="14" fontId="29" fillId="12" borderId="18" xfId="0" applyNumberFormat="1" applyFont="1" applyFill="1" applyBorder="1" applyAlignment="1">
      <alignment horizontal="center" vertical="center"/>
    </xf>
    <xf numFmtId="9" fontId="29" fillId="0" borderId="18" xfId="0" applyNumberFormat="1" applyFont="1" applyFill="1" applyBorder="1" applyAlignment="1">
      <alignment horizontal="center" vertical="center"/>
    </xf>
    <xf numFmtId="14" fontId="32" fillId="12" borderId="18" xfId="0" applyNumberFormat="1" applyFont="1" applyFill="1" applyBorder="1" applyAlignment="1">
      <alignment horizontal="center" vertical="center"/>
    </xf>
    <xf numFmtId="9" fontId="31" fillId="0" borderId="18" xfId="0" applyNumberFormat="1" applyFont="1" applyFill="1" applyBorder="1" applyAlignment="1">
      <alignment horizontal="center" vertical="center"/>
    </xf>
    <xf numFmtId="0" fontId="27" fillId="12" borderId="0" xfId="0" applyFont="1" applyFill="1" applyBorder="1" applyAlignment="1">
      <alignment horizontal="center" vertical="center"/>
    </xf>
    <xf numFmtId="0" fontId="40" fillId="11" borderId="0" xfId="0" applyFont="1" applyFill="1" applyAlignment="1">
      <alignment horizontal="center" vertical="center"/>
    </xf>
    <xf numFmtId="0" fontId="35" fillId="9" borderId="0" xfId="0" applyFont="1" applyFill="1" applyAlignment="1">
      <alignment vertical="center" wrapText="1"/>
    </xf>
    <xf numFmtId="0" fontId="32" fillId="5" borderId="0" xfId="0" applyFont="1" applyFill="1" applyBorder="1" applyAlignment="1">
      <alignment horizontal="center" vertical="center" wrapText="1"/>
    </xf>
    <xf numFmtId="14" fontId="32" fillId="5" borderId="0" xfId="0" applyNumberFormat="1" applyFont="1" applyFill="1" applyBorder="1" applyAlignment="1">
      <alignment horizontal="center" vertical="center" wrapText="1"/>
    </xf>
    <xf numFmtId="6" fontId="32" fillId="5" borderId="0" xfId="0" applyNumberFormat="1" applyFont="1" applyFill="1" applyBorder="1" applyAlignment="1">
      <alignment horizontal="center" vertical="center" wrapText="1"/>
    </xf>
    <xf numFmtId="9" fontId="31" fillId="5" borderId="0" xfId="0" applyNumberFormat="1" applyFont="1" applyFill="1" applyBorder="1" applyAlignment="1">
      <alignment horizontal="center" vertical="center" wrapText="1"/>
    </xf>
    <xf numFmtId="0" fontId="34" fillId="5" borderId="0" xfId="0" applyFont="1" applyFill="1" applyBorder="1" applyAlignment="1">
      <alignment horizontal="center" vertical="center"/>
    </xf>
    <xf numFmtId="0" fontId="28" fillId="12" borderId="18" xfId="0" applyFont="1" applyFill="1" applyBorder="1" applyAlignment="1">
      <alignment horizontal="center" vertical="center" wrapText="1"/>
    </xf>
    <xf numFmtId="0" fontId="26" fillId="5" borderId="0" xfId="0" applyFont="1" applyFill="1" applyBorder="1" applyAlignment="1">
      <alignment vertical="center"/>
    </xf>
    <xf numFmtId="0" fontId="44" fillId="5" borderId="0" xfId="0" applyFont="1" applyFill="1" applyBorder="1" applyAlignment="1">
      <alignment vertical="center"/>
    </xf>
    <xf numFmtId="0" fontId="3" fillId="0" borderId="0" xfId="0" applyFont="1" applyFill="1" applyAlignment="1">
      <alignment horizontal="center" vertical="center"/>
    </xf>
    <xf numFmtId="0" fontId="27" fillId="0" borderId="0" xfId="0" applyFont="1" applyFill="1" applyAlignment="1">
      <alignment horizontal="center" vertical="center"/>
    </xf>
    <xf numFmtId="0" fontId="36" fillId="0" borderId="0" xfId="0" applyFont="1" applyFill="1" applyAlignment="1">
      <alignment horizontal="center" vertical="center"/>
    </xf>
    <xf numFmtId="0" fontId="27" fillId="0" borderId="0" xfId="0" applyFont="1" applyFill="1" applyAlignment="1">
      <alignment horizontal="left" vertical="center"/>
    </xf>
    <xf numFmtId="0" fontId="27" fillId="0" borderId="0" xfId="0" applyFont="1" applyFill="1" applyBorder="1" applyAlignment="1">
      <alignment horizontal="center" vertical="center"/>
    </xf>
    <xf numFmtId="0" fontId="25" fillId="0" borderId="0" xfId="0" applyFont="1" applyFill="1" applyAlignment="1">
      <alignment horizontal="center" vertical="center"/>
    </xf>
    <xf numFmtId="10" fontId="0" fillId="0" borderId="0" xfId="1" applyNumberFormat="1" applyFont="1"/>
    <xf numFmtId="0" fontId="49" fillId="0" borderId="0" xfId="0" applyFont="1" applyAlignment="1">
      <alignment horizontal="center" vertical="center"/>
    </xf>
    <xf numFmtId="0" fontId="50" fillId="12" borderId="32" xfId="0" applyFont="1" applyFill="1" applyBorder="1" applyAlignment="1">
      <alignment horizontal="left" vertical="center"/>
    </xf>
    <xf numFmtId="0" fontId="51" fillId="12" borderId="0" xfId="0" applyFont="1" applyFill="1" applyAlignment="1">
      <alignment horizontal="center" vertical="center"/>
    </xf>
    <xf numFmtId="0" fontId="52" fillId="5" borderId="0" xfId="0" applyFont="1" applyFill="1" applyBorder="1" applyAlignment="1">
      <alignment horizontal="center" vertical="center"/>
    </xf>
    <xf numFmtId="6" fontId="31" fillId="12" borderId="29" xfId="0" applyNumberFormat="1" applyFont="1" applyFill="1" applyBorder="1" applyAlignment="1">
      <alignment horizontal="center" vertical="center" wrapText="1"/>
    </xf>
    <xf numFmtId="0" fontId="23" fillId="10" borderId="0" xfId="4" applyFont="1" applyFill="1" applyAlignment="1">
      <alignment horizontal="center" vertical="center"/>
    </xf>
    <xf numFmtId="0" fontId="54" fillId="9" borderId="0" xfId="0" applyFont="1" applyFill="1" applyAlignment="1">
      <alignment vertical="center" wrapText="1"/>
    </xf>
    <xf numFmtId="0" fontId="55" fillId="5" borderId="0" xfId="0" applyFont="1" applyFill="1" applyBorder="1" applyAlignment="1">
      <alignment horizontal="center" vertical="center"/>
    </xf>
    <xf numFmtId="0" fontId="53" fillId="5" borderId="0" xfId="0" applyFont="1" applyFill="1" applyBorder="1" applyAlignment="1">
      <alignment vertical="center"/>
    </xf>
    <xf numFmtId="10" fontId="0" fillId="0" borderId="0" xfId="2" applyNumberFormat="1" applyFont="1"/>
    <xf numFmtId="10" fontId="56" fillId="12" borderId="18" xfId="1" applyNumberFormat="1" applyFont="1" applyFill="1" applyBorder="1" applyAlignment="1">
      <alignment horizontal="center" vertical="center"/>
    </xf>
    <xf numFmtId="0" fontId="37" fillId="5" borderId="0" xfId="0" applyFont="1" applyFill="1" applyAlignment="1">
      <alignment horizontal="left" vertical="center"/>
    </xf>
    <xf numFmtId="0" fontId="31" fillId="12" borderId="31" xfId="0" applyFont="1" applyFill="1" applyBorder="1" applyAlignment="1">
      <alignment horizontal="left" vertical="center"/>
    </xf>
    <xf numFmtId="0" fontId="19" fillId="0" borderId="32" xfId="0" applyFont="1" applyBorder="1" applyAlignment="1">
      <alignment horizontal="left" vertical="center"/>
    </xf>
    <xf numFmtId="0" fontId="4" fillId="0" borderId="0" xfId="0" applyFont="1" applyAlignment="1">
      <alignment horizontal="center"/>
    </xf>
    <xf numFmtId="0" fontId="11" fillId="0" borderId="0" xfId="0" applyFont="1" applyAlignment="1">
      <alignment horizontal="left" vertical="top" wrapText="1"/>
    </xf>
    <xf numFmtId="0" fontId="6" fillId="0" borderId="39" xfId="0" applyFont="1" applyFill="1" applyBorder="1" applyAlignment="1" applyProtection="1">
      <alignment horizontal="center"/>
      <protection locked="0"/>
    </xf>
    <xf numFmtId="0" fontId="6" fillId="0" borderId="40" xfId="0" applyFont="1" applyFill="1" applyBorder="1" applyAlignment="1" applyProtection="1">
      <alignment horizontal="center"/>
      <protection locked="0"/>
    </xf>
    <xf numFmtId="0" fontId="21" fillId="5" borderId="0" xfId="0" applyFont="1" applyFill="1" applyAlignment="1" applyProtection="1">
      <alignment horizontal="right" vertical="top"/>
    </xf>
    <xf numFmtId="0" fontId="6" fillId="0" borderId="41" xfId="0" applyFont="1" applyFill="1" applyBorder="1" applyAlignment="1" applyProtection="1">
      <alignment horizontal="left" wrapText="1"/>
      <protection locked="0"/>
    </xf>
    <xf numFmtId="0" fontId="6" fillId="0" borderId="42" xfId="0" applyFont="1" applyFill="1" applyBorder="1" applyAlignment="1" applyProtection="1">
      <alignment horizontal="left" wrapText="1"/>
      <protection locked="0"/>
    </xf>
    <xf numFmtId="0" fontId="18" fillId="5" borderId="0" xfId="0" applyFont="1" applyFill="1" applyAlignment="1" applyProtection="1">
      <alignment horizontal="left"/>
    </xf>
    <xf numFmtId="0" fontId="21" fillId="5" borderId="0" xfId="0" applyFont="1" applyFill="1" applyAlignment="1" applyProtection="1">
      <alignment horizontal="left" vertical="top"/>
    </xf>
    <xf numFmtId="0" fontId="31" fillId="12" borderId="31" xfId="0" applyFont="1" applyFill="1" applyBorder="1" applyAlignment="1">
      <alignment horizontal="left" vertical="center"/>
    </xf>
    <xf numFmtId="0" fontId="31" fillId="12" borderId="32" xfId="0" applyFont="1" applyFill="1" applyBorder="1" applyAlignment="1">
      <alignment horizontal="left" vertical="center"/>
    </xf>
    <xf numFmtId="0" fontId="19" fillId="0" borderId="32" xfId="0" applyFont="1" applyBorder="1" applyAlignment="1">
      <alignment horizontal="left" vertical="center"/>
    </xf>
    <xf numFmtId="0" fontId="22" fillId="9" borderId="0" xfId="0" applyFont="1" applyFill="1" applyAlignment="1">
      <alignment horizontal="center" vertical="center"/>
    </xf>
    <xf numFmtId="0" fontId="26" fillId="5" borderId="0" xfId="0" applyFont="1" applyFill="1" applyBorder="1" applyAlignment="1">
      <alignment horizontal="left" vertical="center"/>
    </xf>
    <xf numFmtId="0" fontId="35" fillId="9" borderId="0" xfId="0" applyFont="1" applyFill="1" applyAlignment="1">
      <alignment horizontal="left" vertical="center" wrapText="1"/>
    </xf>
    <xf numFmtId="0" fontId="29" fillId="12" borderId="18" xfId="0" applyFont="1" applyFill="1" applyBorder="1" applyAlignment="1">
      <alignment horizontal="left" vertical="center"/>
    </xf>
    <xf numFmtId="0" fontId="0" fillId="0" borderId="18" xfId="0" applyBorder="1" applyAlignment="1">
      <alignment horizontal="left" vertical="center"/>
    </xf>
    <xf numFmtId="0" fontId="31" fillId="12" borderId="18" xfId="0" applyFont="1" applyFill="1" applyBorder="1" applyAlignment="1">
      <alignment horizontal="left" vertical="center"/>
    </xf>
    <xf numFmtId="0" fontId="19" fillId="0" borderId="18" xfId="0" applyFont="1" applyBorder="1" applyAlignment="1">
      <alignment horizontal="left" vertical="center"/>
    </xf>
    <xf numFmtId="0" fontId="32" fillId="12" borderId="18" xfId="0" applyFont="1" applyFill="1" applyBorder="1" applyAlignment="1">
      <alignment horizontal="left" vertical="center"/>
    </xf>
    <xf numFmtId="0" fontId="5" fillId="0" borderId="18" xfId="0" applyFont="1" applyBorder="1" applyAlignment="1">
      <alignment vertical="center"/>
    </xf>
    <xf numFmtId="0" fontId="29" fillId="12" borderId="31" xfId="0" applyFont="1" applyFill="1" applyBorder="1" applyAlignment="1">
      <alignment horizontal="left" vertical="center"/>
    </xf>
    <xf numFmtId="0" fontId="29" fillId="12" borderId="32" xfId="0" applyFont="1" applyFill="1" applyBorder="1" applyAlignment="1">
      <alignment horizontal="left" vertical="center"/>
    </xf>
    <xf numFmtId="0" fontId="5" fillId="0" borderId="32" xfId="0" applyFont="1" applyBorder="1" applyAlignment="1">
      <alignment horizontal="left" vertical="center"/>
    </xf>
    <xf numFmtId="0" fontId="0" fillId="0" borderId="32" xfId="0" applyBorder="1" applyAlignment="1">
      <alignment horizontal="left" vertical="center"/>
    </xf>
    <xf numFmtId="0" fontId="6" fillId="19" borderId="0" xfId="0" applyFont="1" applyFill="1" applyAlignment="1">
      <alignment horizontal="left" vertical="center" wrapText="1"/>
    </xf>
    <xf numFmtId="0" fontId="3" fillId="19" borderId="0" xfId="0" applyFont="1" applyFill="1" applyAlignment="1">
      <alignment horizontal="left" vertical="center" wrapText="1"/>
    </xf>
    <xf numFmtId="0" fontId="29" fillId="12" borderId="51" xfId="0" applyFont="1" applyFill="1" applyBorder="1" applyAlignment="1">
      <alignment horizontal="left" vertical="center"/>
    </xf>
    <xf numFmtId="0" fontId="31" fillId="12" borderId="51" xfId="0" applyFont="1" applyFill="1" applyBorder="1" applyAlignment="1">
      <alignment horizontal="left" vertical="center"/>
    </xf>
    <xf numFmtId="0" fontId="32" fillId="12" borderId="31" xfId="0" applyFont="1" applyFill="1" applyBorder="1" applyAlignment="1">
      <alignment horizontal="left" vertical="center"/>
    </xf>
    <xf numFmtId="0" fontId="32" fillId="12" borderId="32" xfId="0" applyFont="1" applyFill="1" applyBorder="1" applyAlignment="1">
      <alignment horizontal="left" vertical="center"/>
    </xf>
    <xf numFmtId="0" fontId="32" fillId="12" borderId="51" xfId="0" applyFont="1" applyFill="1" applyBorder="1" applyAlignment="1">
      <alignment horizontal="left" vertical="center"/>
    </xf>
    <xf numFmtId="0" fontId="6" fillId="19" borderId="52" xfId="0" applyFont="1" applyFill="1" applyBorder="1" applyAlignment="1">
      <alignment horizontal="left" vertical="center" wrapText="1"/>
    </xf>
    <xf numFmtId="0" fontId="19" fillId="0" borderId="18" xfId="0" applyFont="1" applyBorder="1" applyAlignment="1">
      <alignment vertical="center"/>
    </xf>
    <xf numFmtId="0" fontId="28" fillId="12" borderId="31" xfId="0" applyFont="1" applyFill="1" applyBorder="1" applyAlignment="1">
      <alignment horizontal="left" vertical="center"/>
    </xf>
    <xf numFmtId="0" fontId="57" fillId="0" borderId="0" xfId="0" applyFont="1"/>
    <xf numFmtId="10" fontId="58" fillId="12" borderId="18" xfId="1" applyNumberFormat="1" applyFont="1" applyFill="1" applyBorder="1" applyAlignment="1">
      <alignment horizontal="center" vertical="center"/>
    </xf>
    <xf numFmtId="10" fontId="28" fillId="12" borderId="28" xfId="0" applyNumberFormat="1" applyFont="1" applyFill="1" applyBorder="1" applyAlignment="1">
      <alignment horizontal="center" vertical="center" wrapText="1"/>
    </xf>
    <xf numFmtId="0" fontId="52" fillId="0" borderId="49" xfId="0" applyFont="1" applyFill="1" applyBorder="1" applyAlignment="1">
      <alignment horizontal="center" vertical="center"/>
    </xf>
    <xf numFmtId="10" fontId="28" fillId="12" borderId="22" xfId="0" applyNumberFormat="1" applyFont="1" applyFill="1" applyBorder="1" applyAlignment="1">
      <alignment horizontal="center" vertical="center" wrapText="1"/>
    </xf>
    <xf numFmtId="0" fontId="52" fillId="0" borderId="50" xfId="0" applyFont="1" applyFill="1" applyBorder="1" applyAlignment="1">
      <alignment horizontal="center" vertical="center"/>
    </xf>
    <xf numFmtId="10" fontId="28" fillId="12" borderId="21" xfId="0" applyNumberFormat="1" applyFont="1" applyFill="1" applyBorder="1" applyAlignment="1">
      <alignment horizontal="center" vertical="center" wrapText="1"/>
    </xf>
    <xf numFmtId="0" fontId="52" fillId="0" borderId="21" xfId="0" applyFont="1" applyFill="1" applyBorder="1" applyAlignment="1">
      <alignment horizontal="center" vertical="center"/>
    </xf>
    <xf numFmtId="0" fontId="52" fillId="0" borderId="22" xfId="0" applyFont="1" applyFill="1" applyBorder="1" applyAlignment="1">
      <alignment horizontal="center" vertical="center"/>
    </xf>
    <xf numFmtId="0" fontId="53" fillId="0" borderId="0" xfId="0" applyFont="1" applyFill="1" applyAlignment="1">
      <alignment horizontal="left" vertical="center"/>
    </xf>
    <xf numFmtId="0" fontId="52" fillId="0" borderId="18" xfId="0" applyFont="1" applyFill="1" applyBorder="1" applyAlignment="1">
      <alignment horizontal="center" vertical="center" wrapText="1"/>
    </xf>
    <xf numFmtId="0" fontId="59" fillId="0" borderId="0" xfId="0" applyFont="1"/>
    <xf numFmtId="10" fontId="37" fillId="12" borderId="18" xfId="0" applyNumberFormat="1" applyFont="1" applyFill="1" applyBorder="1" applyAlignment="1">
      <alignment horizontal="center" vertical="center" wrapText="1"/>
    </xf>
    <xf numFmtId="0" fontId="60" fillId="0" borderId="18"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52" fillId="0" borderId="18" xfId="0" applyFont="1" applyFill="1" applyBorder="1" applyAlignment="1">
      <alignment horizontal="center" vertical="center"/>
    </xf>
    <xf numFmtId="0" fontId="52" fillId="0" borderId="22"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61" fillId="5" borderId="0" xfId="0" applyFont="1" applyFill="1" applyAlignment="1">
      <alignment horizontal="left" vertical="center"/>
    </xf>
    <xf numFmtId="0" fontId="28" fillId="5" borderId="0" xfId="0" applyFont="1" applyFill="1" applyAlignment="1">
      <alignment horizontal="left" vertical="center"/>
    </xf>
    <xf numFmtId="0" fontId="61" fillId="5" borderId="0" xfId="0" applyFont="1" applyFill="1" applyBorder="1" applyAlignment="1">
      <alignment vertical="center"/>
    </xf>
    <xf numFmtId="0" fontId="28" fillId="5" borderId="0" xfId="0" applyFont="1" applyFill="1" applyBorder="1" applyAlignment="1">
      <alignment vertical="center"/>
    </xf>
    <xf numFmtId="0" fontId="53" fillId="0" borderId="0" xfId="0" applyFont="1" applyFill="1" applyBorder="1" applyAlignment="1">
      <alignment vertical="center"/>
    </xf>
  </cellXfs>
  <cellStyles count="5">
    <cellStyle name="Good" xfId="3" builtinId="26"/>
    <cellStyle name="Normal" xfId="0" builtinId="0"/>
    <cellStyle name="Normal 2" xfId="4" xr:uid="{302FC196-8B34-4E97-9B21-43DA4F4DAD2B}"/>
    <cellStyle name="Percent" xfId="2" builtinId="5"/>
    <cellStyle name="Percent 2" xfId="1" xr:uid="{00000000-0005-0000-0000-000001000000}"/>
  </cellStyles>
  <dxfs count="4">
    <dxf>
      <font>
        <condense val="0"/>
        <extend val="0"/>
        <color rgb="FF9C0006"/>
      </font>
      <fill>
        <patternFill>
          <bgColor rgb="FFFFC7CE"/>
        </patternFill>
      </fill>
    </dxf>
    <dxf>
      <font>
        <b/>
        <i val="0"/>
        <condense val="0"/>
        <extend val="0"/>
        <color indexed="10"/>
      </font>
    </dxf>
    <dxf>
      <font>
        <b/>
        <i val="0"/>
        <condense val="0"/>
        <extend val="0"/>
        <color indexed="52"/>
      </font>
    </dxf>
    <dxf>
      <font>
        <b/>
        <i val="0"/>
        <condense val="0"/>
        <extend val="0"/>
        <color indexed="11"/>
      </font>
    </dxf>
  </dxfs>
  <tableStyles count="0" defaultTableStyle="TableStyleMedium9" defaultPivotStyle="PivotStyleLight16"/>
  <colors>
    <mruColors>
      <color rgb="FF00FF00"/>
      <color rgb="FF00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537670</xdr:colOff>
      <xdr:row>0</xdr:row>
      <xdr:rowOff>0</xdr:rowOff>
    </xdr:from>
    <xdr:to>
      <xdr:col>14</xdr:col>
      <xdr:colOff>667845</xdr:colOff>
      <xdr:row>5</xdr:row>
      <xdr:rowOff>279852</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61291" y="0"/>
          <a:ext cx="2484054" cy="132947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0"/>
  <sheetViews>
    <sheetView zoomScale="90" zoomScaleNormal="90" workbookViewId="0">
      <selection sqref="A1:E1"/>
    </sheetView>
  </sheetViews>
  <sheetFormatPr defaultRowHeight="12.75" x14ac:dyDescent="0.2"/>
  <cols>
    <col min="2" max="2" width="27.140625" bestFit="1" customWidth="1"/>
    <col min="3" max="3" width="15.5703125" bestFit="1" customWidth="1"/>
    <col min="4" max="4" width="15.42578125" bestFit="1" customWidth="1"/>
    <col min="5" max="5" width="10.85546875" bestFit="1" customWidth="1"/>
    <col min="7" max="7" width="23" bestFit="1" customWidth="1"/>
    <col min="8" max="8" width="11" customWidth="1"/>
    <col min="10" max="10" width="10.85546875" bestFit="1" customWidth="1"/>
    <col min="12" max="12" width="23" bestFit="1" customWidth="1"/>
    <col min="13" max="13" width="10.5703125" bestFit="1" customWidth="1"/>
  </cols>
  <sheetData>
    <row r="1" spans="1:15" x14ac:dyDescent="0.2">
      <c r="A1" s="250" t="s">
        <v>66</v>
      </c>
      <c r="B1" s="250"/>
      <c r="C1" s="250"/>
      <c r="D1" s="250"/>
      <c r="E1" s="250"/>
    </row>
    <row r="2" spans="1:15" x14ac:dyDescent="0.2">
      <c r="A2" s="9" t="s">
        <v>67</v>
      </c>
      <c r="B2" s="9"/>
      <c r="C2" s="9"/>
      <c r="D2" s="9"/>
      <c r="E2" s="9"/>
      <c r="F2" s="9"/>
      <c r="G2" s="9"/>
      <c r="H2" s="9"/>
    </row>
    <row r="3" spans="1:15" ht="18.75" x14ac:dyDescent="0.25">
      <c r="A3" s="10" t="s">
        <v>68</v>
      </c>
      <c r="B3" s="9"/>
      <c r="C3" s="9"/>
      <c r="D3" s="9"/>
      <c r="E3" s="9"/>
      <c r="F3" s="9"/>
      <c r="G3" s="9"/>
      <c r="H3" s="9"/>
    </row>
    <row r="4" spans="1:15" x14ac:dyDescent="0.2">
      <c r="A4" s="9"/>
      <c r="B4" s="9"/>
      <c r="C4" s="9"/>
      <c r="D4" s="9"/>
      <c r="E4" s="9"/>
      <c r="F4" s="9"/>
      <c r="G4" s="9"/>
      <c r="H4" s="9"/>
    </row>
    <row r="5" spans="1:15" x14ac:dyDescent="0.2">
      <c r="A5" s="251" t="s">
        <v>69</v>
      </c>
      <c r="B5" s="251"/>
      <c r="C5" s="251"/>
      <c r="D5" s="251"/>
      <c r="E5" s="251"/>
      <c r="F5" s="251"/>
      <c r="G5" s="251"/>
      <c r="H5" s="251"/>
    </row>
    <row r="7" spans="1:15" x14ac:dyDescent="0.2">
      <c r="B7" s="250" t="s">
        <v>89</v>
      </c>
      <c r="C7" s="250"/>
      <c r="D7" s="250"/>
      <c r="E7" s="250"/>
      <c r="G7" s="250" t="s">
        <v>90</v>
      </c>
      <c r="H7" s="250"/>
      <c r="I7" s="250"/>
      <c r="J7" s="250"/>
      <c r="L7" s="250" t="s">
        <v>91</v>
      </c>
      <c r="M7" s="250"/>
      <c r="N7" s="250"/>
      <c r="O7" s="250"/>
    </row>
    <row r="8" spans="1:15" ht="13.5" thickBot="1" x14ac:dyDescent="0.25"/>
    <row r="9" spans="1:15" x14ac:dyDescent="0.2">
      <c r="B9" s="11" t="s">
        <v>70</v>
      </c>
      <c r="C9" s="12" t="s">
        <v>71</v>
      </c>
      <c r="D9" s="12"/>
      <c r="E9" s="13"/>
      <c r="F9" s="9"/>
      <c r="G9" s="11" t="s">
        <v>70</v>
      </c>
      <c r="H9" s="12" t="s">
        <v>71</v>
      </c>
      <c r="I9" s="12"/>
      <c r="J9" s="13"/>
      <c r="L9" s="11" t="s">
        <v>70</v>
      </c>
      <c r="M9" s="12" t="s">
        <v>71</v>
      </c>
      <c r="N9" s="12"/>
      <c r="O9" s="13"/>
    </row>
    <row r="10" spans="1:15" x14ac:dyDescent="0.2">
      <c r="B10" s="14"/>
      <c r="C10" s="15"/>
      <c r="D10" s="15"/>
      <c r="E10" s="16"/>
      <c r="F10" s="9"/>
      <c r="G10" s="14"/>
      <c r="H10" s="15"/>
      <c r="I10" s="15"/>
      <c r="J10" s="16"/>
      <c r="L10" s="14"/>
      <c r="M10" s="15"/>
      <c r="N10" s="15"/>
      <c r="O10" s="16"/>
    </row>
    <row r="11" spans="1:15" x14ac:dyDescent="0.2">
      <c r="B11" s="14" t="s">
        <v>72</v>
      </c>
      <c r="C11" s="17">
        <f>Affordability!C68</f>
        <v>0</v>
      </c>
      <c r="D11" s="15"/>
      <c r="E11" s="16"/>
      <c r="F11" s="9"/>
      <c r="G11" s="14" t="s">
        <v>72</v>
      </c>
      <c r="H11" s="17">
        <f>C11</f>
        <v>0</v>
      </c>
      <c r="I11" s="15"/>
      <c r="J11" s="16"/>
      <c r="L11" s="14" t="s">
        <v>72</v>
      </c>
      <c r="M11" s="17">
        <f>H11</f>
        <v>0</v>
      </c>
      <c r="N11" s="15"/>
      <c r="O11" s="16"/>
    </row>
    <row r="12" spans="1:15" x14ac:dyDescent="0.2">
      <c r="B12" s="14"/>
      <c r="C12" s="15"/>
      <c r="D12" s="15"/>
      <c r="E12" s="16"/>
      <c r="F12" s="9"/>
      <c r="G12" s="14"/>
      <c r="H12" s="15"/>
      <c r="I12" s="15"/>
      <c r="J12" s="16"/>
      <c r="L12" s="14"/>
      <c r="M12" s="15"/>
      <c r="N12" s="15"/>
      <c r="O12" s="16"/>
    </row>
    <row r="13" spans="1:15" x14ac:dyDescent="0.2">
      <c r="B13" s="14" t="s">
        <v>73</v>
      </c>
      <c r="C13" s="18">
        <f>Affordability!H68</f>
        <v>0</v>
      </c>
      <c r="D13" s="15" t="s">
        <v>74</v>
      </c>
      <c r="E13" s="16">
        <f>C13/12</f>
        <v>0</v>
      </c>
      <c r="F13" s="9"/>
      <c r="G13" s="14" t="s">
        <v>73</v>
      </c>
      <c r="H13" s="18">
        <v>4.3499999999999997E-2</v>
      </c>
      <c r="I13" s="15" t="s">
        <v>74</v>
      </c>
      <c r="J13" s="16">
        <f>H13/12</f>
        <v>3.6249999999999998E-3</v>
      </c>
      <c r="L13" s="14" t="s">
        <v>73</v>
      </c>
      <c r="M13" s="18">
        <f>IF(ISNUMBER(SEARCH("5 Year Fix",Affordability!B6)),(Calculator!H13+0.01),(Calculator!H13+0.03))</f>
        <v>7.3499999999999996E-2</v>
      </c>
      <c r="N13" s="15" t="s">
        <v>74</v>
      </c>
      <c r="O13" s="16">
        <f>M13/12</f>
        <v>6.1249999999999994E-3</v>
      </c>
    </row>
    <row r="14" spans="1:15" x14ac:dyDescent="0.2">
      <c r="B14" s="14"/>
      <c r="C14" s="15"/>
      <c r="D14" s="15"/>
      <c r="E14" s="16"/>
      <c r="F14" s="9"/>
      <c r="G14" s="14"/>
      <c r="H14" s="15"/>
      <c r="I14" s="15"/>
      <c r="J14" s="16"/>
      <c r="L14" s="14"/>
      <c r="M14" s="15"/>
      <c r="N14" s="15"/>
      <c r="O14" s="16"/>
    </row>
    <row r="15" spans="1:15" x14ac:dyDescent="0.2">
      <c r="B15" s="14" t="s">
        <v>75</v>
      </c>
      <c r="C15" s="17">
        <f>Affordability!F68</f>
        <v>0</v>
      </c>
      <c r="D15" s="15" t="s">
        <v>76</v>
      </c>
      <c r="E15" s="16">
        <f>C15*12+Affordability!G68</f>
        <v>0</v>
      </c>
      <c r="F15" s="9"/>
      <c r="G15" s="14" t="s">
        <v>75</v>
      </c>
      <c r="H15" s="17">
        <f>C15</f>
        <v>0</v>
      </c>
      <c r="I15" s="15" t="s">
        <v>76</v>
      </c>
      <c r="J15" s="16">
        <f>H15*12+Affordability!G68</f>
        <v>0</v>
      </c>
      <c r="L15" s="14" t="s">
        <v>75</v>
      </c>
      <c r="M15" s="17">
        <f>H15</f>
        <v>0</v>
      </c>
      <c r="N15" s="15" t="s">
        <v>76</v>
      </c>
      <c r="O15" s="16">
        <f>M15*12+Affordability!G68</f>
        <v>0</v>
      </c>
    </row>
    <row r="16" spans="1:15" x14ac:dyDescent="0.2">
      <c r="B16" s="14"/>
      <c r="C16" s="15"/>
      <c r="D16" s="15"/>
      <c r="E16" s="16"/>
      <c r="F16" s="9"/>
      <c r="G16" s="14"/>
      <c r="H16" s="15"/>
      <c r="I16" s="15"/>
      <c r="J16" s="16"/>
      <c r="L16" s="14"/>
      <c r="M16" s="15"/>
      <c r="N16" s="15"/>
      <c r="O16" s="16"/>
    </row>
    <row r="17" spans="2:15" ht="13.5" thickBot="1" x14ac:dyDescent="0.25">
      <c r="B17" s="19" t="s">
        <v>77</v>
      </c>
      <c r="C17" s="20"/>
      <c r="D17" s="20" t="s">
        <v>78</v>
      </c>
      <c r="E17" s="21" t="e">
        <f>C29</f>
        <v>#DIV/0!</v>
      </c>
      <c r="F17" s="9"/>
      <c r="G17" s="19" t="s">
        <v>77</v>
      </c>
      <c r="H17" s="20"/>
      <c r="I17" s="20" t="s">
        <v>78</v>
      </c>
      <c r="J17" s="21" t="e">
        <f>H29</f>
        <v>#DIV/0!</v>
      </c>
      <c r="L17" s="19" t="s">
        <v>77</v>
      </c>
      <c r="M17" s="20"/>
      <c r="N17" s="20" t="s">
        <v>78</v>
      </c>
      <c r="O17" s="21" t="e">
        <f>M29</f>
        <v>#DIV/0!</v>
      </c>
    </row>
    <row r="18" spans="2:15" x14ac:dyDescent="0.2">
      <c r="B18" s="9"/>
      <c r="C18" s="9"/>
      <c r="D18" s="9"/>
      <c r="E18" s="9"/>
      <c r="F18" s="9"/>
      <c r="G18" s="9"/>
      <c r="H18" s="9"/>
      <c r="I18" s="9"/>
      <c r="J18" s="9"/>
      <c r="L18" s="9"/>
      <c r="M18" s="9"/>
      <c r="N18" s="9"/>
      <c r="O18" s="9"/>
    </row>
    <row r="19" spans="2:15" x14ac:dyDescent="0.2">
      <c r="B19" s="9"/>
      <c r="C19" s="9"/>
      <c r="D19" s="9"/>
      <c r="E19" s="9"/>
      <c r="F19" s="9"/>
      <c r="G19" s="9"/>
      <c r="H19" s="9"/>
      <c r="I19" s="9"/>
      <c r="J19" s="9"/>
      <c r="L19" s="9"/>
      <c r="M19" s="9"/>
      <c r="N19" s="9"/>
      <c r="O19" s="9"/>
    </row>
    <row r="20" spans="2:15" x14ac:dyDescent="0.2">
      <c r="B20" s="9"/>
      <c r="C20" s="9"/>
      <c r="D20" s="9"/>
      <c r="E20" s="9"/>
      <c r="F20" s="9"/>
      <c r="G20" s="9"/>
      <c r="H20" s="9"/>
      <c r="I20" s="9"/>
      <c r="J20" s="9"/>
      <c r="L20" s="9"/>
      <c r="M20" s="9"/>
      <c r="N20" s="9"/>
      <c r="O20" s="9"/>
    </row>
    <row r="21" spans="2:15" x14ac:dyDescent="0.2">
      <c r="B21" s="9" t="s">
        <v>79</v>
      </c>
      <c r="C21" s="9">
        <f>1+E13</f>
        <v>1</v>
      </c>
      <c r="D21" s="9"/>
      <c r="E21" s="9"/>
      <c r="F21" s="9"/>
      <c r="G21" s="9" t="s">
        <v>79</v>
      </c>
      <c r="H21" s="9">
        <f>1+J13</f>
        <v>1.003625</v>
      </c>
      <c r="I21" s="9"/>
      <c r="J21" s="9"/>
      <c r="L21" s="9" t="s">
        <v>79</v>
      </c>
      <c r="M21" s="9">
        <f>1+O13</f>
        <v>1.0061249999999999</v>
      </c>
      <c r="N21" s="9"/>
      <c r="O21" s="9"/>
    </row>
    <row r="22" spans="2:15" x14ac:dyDescent="0.2">
      <c r="B22" s="9"/>
      <c r="C22" s="9"/>
      <c r="D22" s="9"/>
      <c r="E22" s="9"/>
      <c r="F22" s="9"/>
      <c r="G22" s="9"/>
      <c r="H22" s="9"/>
      <c r="I22" s="9"/>
      <c r="J22" s="9"/>
      <c r="L22" s="9"/>
      <c r="M22" s="9"/>
      <c r="N22" s="9"/>
      <c r="O22" s="9"/>
    </row>
    <row r="23" spans="2:15" x14ac:dyDescent="0.2">
      <c r="B23" s="9" t="s">
        <v>80</v>
      </c>
      <c r="C23" s="9">
        <f>C21^-E15</f>
        <v>1</v>
      </c>
      <c r="D23" s="9"/>
      <c r="E23" s="9"/>
      <c r="F23" s="9"/>
      <c r="G23" s="9" t="s">
        <v>80</v>
      </c>
      <c r="H23" s="9">
        <f>H21^-J15</f>
        <v>1</v>
      </c>
      <c r="I23" s="9"/>
      <c r="J23" s="9"/>
      <c r="L23" s="9" t="s">
        <v>80</v>
      </c>
      <c r="M23" s="9">
        <f>M21^-O15</f>
        <v>1</v>
      </c>
      <c r="N23" s="9"/>
      <c r="O23" s="9"/>
    </row>
    <row r="24" spans="2:15" x14ac:dyDescent="0.2">
      <c r="B24" s="9"/>
      <c r="C24" s="9"/>
      <c r="D24" s="9"/>
      <c r="E24" s="9"/>
      <c r="F24" s="9"/>
      <c r="G24" s="9"/>
      <c r="H24" s="9"/>
      <c r="I24" s="9"/>
      <c r="J24" s="9"/>
      <c r="L24" s="9"/>
      <c r="M24" s="9"/>
      <c r="N24" s="9"/>
      <c r="O24" s="9"/>
    </row>
    <row r="25" spans="2:15" x14ac:dyDescent="0.2">
      <c r="B25" s="9" t="s">
        <v>81</v>
      </c>
      <c r="C25" s="9">
        <f>1-C23</f>
        <v>0</v>
      </c>
      <c r="D25" s="9"/>
      <c r="E25" s="9"/>
      <c r="F25" s="9"/>
      <c r="G25" s="9" t="s">
        <v>81</v>
      </c>
      <c r="H25" s="9">
        <f>1-H23</f>
        <v>0</v>
      </c>
      <c r="I25" s="9"/>
      <c r="J25" s="9"/>
      <c r="L25" s="9" t="s">
        <v>81</v>
      </c>
      <c r="M25" s="9">
        <f>1-M23</f>
        <v>0</v>
      </c>
      <c r="N25" s="9"/>
      <c r="O25" s="9"/>
    </row>
    <row r="26" spans="2:15" x14ac:dyDescent="0.2">
      <c r="B26" s="9"/>
      <c r="C26" s="9"/>
      <c r="D26" s="9"/>
      <c r="E26" s="9"/>
      <c r="F26" s="9"/>
      <c r="G26" s="9"/>
      <c r="H26" s="9"/>
      <c r="I26" s="9"/>
      <c r="J26" s="9"/>
      <c r="L26" s="9"/>
      <c r="M26" s="9"/>
      <c r="N26" s="9"/>
      <c r="O26" s="9"/>
    </row>
    <row r="27" spans="2:15" x14ac:dyDescent="0.2">
      <c r="B27" s="9" t="s">
        <v>82</v>
      </c>
      <c r="C27" s="9">
        <f>C11*E13</f>
        <v>0</v>
      </c>
      <c r="D27" s="9"/>
      <c r="E27" s="9"/>
      <c r="F27" s="9"/>
      <c r="G27" s="9" t="s">
        <v>82</v>
      </c>
      <c r="H27" s="9">
        <f>H11*J13</f>
        <v>0</v>
      </c>
      <c r="I27" s="9"/>
      <c r="J27" s="9"/>
      <c r="L27" s="9" t="s">
        <v>82</v>
      </c>
      <c r="M27" s="9">
        <f>M11*O13</f>
        <v>0</v>
      </c>
      <c r="N27" s="9"/>
      <c r="O27" s="9"/>
    </row>
    <row r="28" spans="2:15" x14ac:dyDescent="0.2">
      <c r="B28" s="9"/>
      <c r="C28" s="9"/>
      <c r="D28" s="9"/>
      <c r="E28" s="9"/>
      <c r="F28" s="9"/>
      <c r="G28" s="9"/>
      <c r="H28" s="9"/>
      <c r="I28" s="9"/>
      <c r="J28" s="9"/>
      <c r="L28" s="9"/>
      <c r="M28" s="9"/>
      <c r="N28" s="9"/>
      <c r="O28" s="9"/>
    </row>
    <row r="29" spans="2:15" ht="15.75" x14ac:dyDescent="0.2">
      <c r="B29" s="9" t="s">
        <v>83</v>
      </c>
      <c r="C29" s="22" t="e">
        <f>C27/C25</f>
        <v>#DIV/0!</v>
      </c>
      <c r="D29" s="9"/>
      <c r="E29" s="9"/>
      <c r="F29" s="9"/>
      <c r="G29" s="9" t="s">
        <v>83</v>
      </c>
      <c r="H29" s="22" t="e">
        <f>H27/H25</f>
        <v>#DIV/0!</v>
      </c>
      <c r="I29" s="9"/>
      <c r="J29" s="9"/>
      <c r="L29" s="9" t="s">
        <v>83</v>
      </c>
      <c r="M29" s="22" t="e">
        <f>M27/M25</f>
        <v>#DIV/0!</v>
      </c>
      <c r="N29" s="9"/>
      <c r="O29" s="9"/>
    </row>
    <row r="30" spans="2:15" x14ac:dyDescent="0.2">
      <c r="B30" s="9"/>
      <c r="C30" s="9"/>
      <c r="D30" s="9"/>
      <c r="E30" s="9"/>
      <c r="F30" s="9"/>
      <c r="G30" s="9"/>
      <c r="H30" s="9"/>
      <c r="I30" s="9"/>
      <c r="J30" s="9"/>
      <c r="L30" s="9"/>
      <c r="M30" s="9"/>
      <c r="N30" s="9"/>
      <c r="O30" s="9"/>
    </row>
    <row r="31" spans="2:15" x14ac:dyDescent="0.2">
      <c r="B31" s="9"/>
      <c r="C31" s="9"/>
      <c r="D31" s="9"/>
      <c r="E31" s="9"/>
      <c r="F31" s="9"/>
      <c r="G31" s="9"/>
      <c r="H31" s="9"/>
      <c r="I31" s="9"/>
      <c r="J31" s="9"/>
      <c r="L31" s="9"/>
      <c r="M31" s="9"/>
      <c r="N31" s="9"/>
      <c r="O31" s="9"/>
    </row>
    <row r="32" spans="2:15" hidden="1" x14ac:dyDescent="0.2">
      <c r="B32" s="9" t="s">
        <v>84</v>
      </c>
      <c r="C32" s="23">
        <v>570.12</v>
      </c>
      <c r="D32" s="9"/>
      <c r="E32" s="9"/>
      <c r="F32" s="9"/>
      <c r="G32" s="9" t="s">
        <v>84</v>
      </c>
      <c r="H32" s="23">
        <v>570.12</v>
      </c>
      <c r="I32" s="9"/>
      <c r="J32" s="9"/>
      <c r="L32" s="9" t="s">
        <v>84</v>
      </c>
      <c r="M32" s="23">
        <v>570.12</v>
      </c>
      <c r="N32" s="9"/>
      <c r="O32" s="9"/>
    </row>
    <row r="33" spans="2:15" hidden="1" x14ac:dyDescent="0.2">
      <c r="B33" s="9"/>
      <c r="C33" s="9"/>
      <c r="D33" s="9"/>
      <c r="E33" s="9"/>
      <c r="F33" s="9"/>
      <c r="G33" s="9"/>
      <c r="H33" s="9"/>
      <c r="I33" s="9"/>
      <c r="J33" s="9"/>
      <c r="L33" s="9"/>
      <c r="M33" s="9"/>
      <c r="N33" s="9"/>
      <c r="O33" s="9"/>
    </row>
    <row r="34" spans="2:15" hidden="1" x14ac:dyDescent="0.2">
      <c r="B34" s="9" t="s">
        <v>85</v>
      </c>
      <c r="C34" s="24" t="e">
        <f>C29-C32</f>
        <v>#DIV/0!</v>
      </c>
      <c r="D34" s="9"/>
      <c r="E34" s="9"/>
      <c r="F34" s="9"/>
      <c r="G34" s="9" t="s">
        <v>85</v>
      </c>
      <c r="H34" s="24" t="e">
        <f>H29-H32</f>
        <v>#DIV/0!</v>
      </c>
      <c r="I34" s="9"/>
      <c r="J34" s="9"/>
      <c r="L34" s="9" t="s">
        <v>85</v>
      </c>
      <c r="M34" s="24" t="e">
        <f>M29-M32</f>
        <v>#DIV/0!</v>
      </c>
      <c r="N34" s="9"/>
      <c r="O34" s="9"/>
    </row>
    <row r="35" spans="2:15" hidden="1" x14ac:dyDescent="0.2">
      <c r="B35" s="9"/>
      <c r="C35" s="9"/>
      <c r="D35" s="9"/>
      <c r="E35" s="9"/>
      <c r="F35" s="9"/>
      <c r="G35" s="9"/>
      <c r="H35" s="9"/>
      <c r="I35" s="9"/>
      <c r="J35" s="9"/>
      <c r="L35" s="9"/>
      <c r="M35" s="9"/>
      <c r="N35" s="9"/>
      <c r="O35" s="9"/>
    </row>
    <row r="36" spans="2:15" hidden="1" x14ac:dyDescent="0.2">
      <c r="B36" s="9"/>
      <c r="C36" s="9"/>
      <c r="D36" s="9"/>
      <c r="E36" s="9"/>
      <c r="F36" s="9"/>
      <c r="G36" s="9"/>
      <c r="H36" s="9"/>
      <c r="I36" s="9"/>
      <c r="J36" s="9"/>
      <c r="L36" s="9"/>
      <c r="M36" s="9"/>
      <c r="N36" s="9"/>
      <c r="O36" s="9"/>
    </row>
    <row r="38" spans="2:15" x14ac:dyDescent="0.2">
      <c r="B38" s="25" t="s">
        <v>86</v>
      </c>
      <c r="G38" s="25" t="s">
        <v>86</v>
      </c>
      <c r="L38" s="25" t="s">
        <v>86</v>
      </c>
    </row>
    <row r="39" spans="2:15" x14ac:dyDescent="0.2">
      <c r="B39" s="26" t="s">
        <v>87</v>
      </c>
      <c r="G39" s="26" t="s">
        <v>87</v>
      </c>
      <c r="L39" s="26" t="s">
        <v>87</v>
      </c>
    </row>
    <row r="40" spans="2:15" x14ac:dyDescent="0.2">
      <c r="B40" s="27" t="s">
        <v>88</v>
      </c>
      <c r="G40" s="27" t="s">
        <v>88</v>
      </c>
      <c r="L40" s="27" t="s">
        <v>88</v>
      </c>
    </row>
  </sheetData>
  <mergeCells count="5">
    <mergeCell ref="L7:O7"/>
    <mergeCell ref="A1:E1"/>
    <mergeCell ref="A5:H5"/>
    <mergeCell ref="B7:E7"/>
    <mergeCell ref="G7:J7"/>
  </mergeCells>
  <phoneticPr fontId="1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107"/>
  <sheetViews>
    <sheetView tabSelected="1" zoomScale="70" zoomScaleNormal="70" zoomScaleSheetLayoutView="85" workbookViewId="0">
      <selection activeCell="B3" sqref="B3"/>
    </sheetView>
  </sheetViews>
  <sheetFormatPr defaultRowHeight="12.75" x14ac:dyDescent="0.2"/>
  <cols>
    <col min="1" max="1" width="46.28515625" style="38" customWidth="1"/>
    <col min="2" max="2" width="23.42578125" style="38" customWidth="1"/>
    <col min="3" max="3" width="22.7109375" style="38" customWidth="1"/>
    <col min="4" max="5" width="17.85546875" style="38" hidden="1" customWidth="1"/>
    <col min="6" max="6" width="13.85546875" style="38" customWidth="1"/>
    <col min="7" max="7" width="13.85546875" style="38" hidden="1" customWidth="1"/>
    <col min="8" max="8" width="11.7109375" style="38" customWidth="1"/>
    <col min="9" max="9" width="4" style="38" customWidth="1"/>
    <col min="10" max="10" width="14" style="38" customWidth="1"/>
    <col min="11" max="11" width="4" style="38" customWidth="1"/>
    <col min="12" max="12" width="13.42578125" style="38" customWidth="1"/>
    <col min="13" max="13" width="4" style="38" customWidth="1"/>
    <col min="14" max="14" width="11" style="38" hidden="1" customWidth="1"/>
    <col min="15" max="15" width="14.42578125" style="38" customWidth="1"/>
    <col min="16" max="16" width="2.42578125" style="38" customWidth="1"/>
    <col min="17" max="18" width="9.140625" style="38"/>
    <col min="19" max="19" width="13.28515625" style="38" hidden="1" customWidth="1"/>
    <col min="20" max="22" width="9.140625" style="38"/>
    <col min="23" max="23" width="9.140625" style="38" hidden="1" customWidth="1"/>
    <col min="24" max="24" width="60.140625" style="38" hidden="1" customWidth="1"/>
    <col min="25" max="25" width="83" style="38" hidden="1" customWidth="1"/>
    <col min="26" max="26" width="33" style="38" hidden="1" customWidth="1"/>
    <col min="27" max="27" width="26" style="38" hidden="1" customWidth="1"/>
    <col min="28" max="28" width="14.42578125" style="90" hidden="1" customWidth="1"/>
    <col min="29" max="29" width="41.140625" style="90" hidden="1" customWidth="1"/>
    <col min="30" max="30" width="27.42578125" style="38" hidden="1" customWidth="1"/>
    <col min="31" max="31" width="9.140625" style="38" hidden="1" customWidth="1"/>
    <col min="32" max="32" width="20.7109375" style="38" hidden="1" customWidth="1"/>
    <col min="33" max="33" width="14.7109375" style="38" hidden="1" customWidth="1"/>
    <col min="34" max="35" width="9.140625" style="38" customWidth="1"/>
    <col min="36" max="16384" width="9.140625" style="38"/>
  </cols>
  <sheetData>
    <row r="1" spans="1:33" s="35" customFormat="1" ht="24" thickBot="1" x14ac:dyDescent="0.4">
      <c r="A1" s="107" t="s">
        <v>0</v>
      </c>
      <c r="B1" s="67"/>
      <c r="C1" s="67"/>
      <c r="D1" s="34"/>
      <c r="E1" s="34"/>
      <c r="X1" s="97" t="s">
        <v>208</v>
      </c>
      <c r="Y1" s="97" t="s">
        <v>211</v>
      </c>
      <c r="Z1" s="97" t="s">
        <v>209</v>
      </c>
      <c r="AA1" s="97" t="s">
        <v>210</v>
      </c>
      <c r="AB1" s="83"/>
      <c r="AC1" s="83"/>
    </row>
    <row r="2" spans="1:33" s="37" customFormat="1" ht="21.75" thickBot="1" x14ac:dyDescent="0.3">
      <c r="A2" s="108" t="s">
        <v>97</v>
      </c>
      <c r="B2" s="36"/>
      <c r="C2" s="36"/>
      <c r="D2" s="36"/>
      <c r="E2" s="36"/>
      <c r="X2" s="102" t="s">
        <v>204</v>
      </c>
      <c r="Y2" s="103" t="s">
        <v>140</v>
      </c>
      <c r="Z2" s="104" t="s">
        <v>205</v>
      </c>
      <c r="AA2" s="104" t="s">
        <v>206</v>
      </c>
      <c r="AB2" s="89"/>
      <c r="AC2" s="89" t="s">
        <v>170</v>
      </c>
      <c r="AD2" s="37" t="s">
        <v>171</v>
      </c>
      <c r="AG2"/>
    </row>
    <row r="3" spans="1:33" s="37" customFormat="1" ht="18" x14ac:dyDescent="0.25">
      <c r="A3" s="34" t="s">
        <v>16</v>
      </c>
      <c r="B3" s="109"/>
      <c r="C3" s="110"/>
      <c r="D3" s="36"/>
      <c r="E3" s="36"/>
      <c r="F3" s="36"/>
      <c r="G3" s="36"/>
      <c r="H3" s="36"/>
      <c r="I3" s="36"/>
      <c r="J3" s="36"/>
      <c r="K3" s="36"/>
      <c r="L3" s="36"/>
      <c r="M3" s="36"/>
      <c r="N3" s="36"/>
      <c r="O3" s="36"/>
      <c r="X3" s="105" t="s">
        <v>220</v>
      </c>
      <c r="Y3" t="s">
        <v>119</v>
      </c>
      <c r="Z3" s="128">
        <v>1.49E-2</v>
      </c>
      <c r="AA3" s="245">
        <v>1.0500000000000001E-2</v>
      </c>
      <c r="AB3" s="128"/>
      <c r="AC3" s="84" t="e">
        <f>VLOOKUP(AA3,#REF!,1,FALSE)</f>
        <v>#REF!</v>
      </c>
      <c r="AD3" s="84" t="e">
        <f>VLOOKUP(AA3,#REF!,1,FALSE)</f>
        <v>#REF!</v>
      </c>
      <c r="AG3"/>
    </row>
    <row r="4" spans="1:33" s="37" customFormat="1" ht="18.75" thickBot="1" x14ac:dyDescent="0.3">
      <c r="A4" s="34" t="s">
        <v>212</v>
      </c>
      <c r="B4" s="111"/>
      <c r="C4" s="112"/>
      <c r="D4" s="36"/>
      <c r="E4" s="36"/>
      <c r="F4" s="36"/>
      <c r="G4" s="36"/>
      <c r="H4" s="36"/>
      <c r="I4" s="36"/>
      <c r="J4" s="36"/>
      <c r="K4" s="36"/>
      <c r="L4" s="36"/>
      <c r="M4" s="36"/>
      <c r="N4" s="36"/>
      <c r="O4" s="36"/>
      <c r="X4" s="105" t="s">
        <v>221</v>
      </c>
      <c r="Y4" t="s">
        <v>120</v>
      </c>
      <c r="Z4" s="128">
        <v>1.6400000000000001E-2</v>
      </c>
      <c r="AA4" s="245">
        <v>1.15E-2</v>
      </c>
      <c r="AB4" s="128"/>
      <c r="AC4" s="84" t="e">
        <f>VLOOKUP(AA4,#REF!,1,FALSE)</f>
        <v>#REF!</v>
      </c>
      <c r="AD4" s="84" t="e">
        <f>VLOOKUP(AA4,#REF!,1,FALSE)</f>
        <v>#REF!</v>
      </c>
      <c r="AG4"/>
    </row>
    <row r="5" spans="1:33" s="37" customFormat="1" ht="18.75" hidden="1" thickBot="1" x14ac:dyDescent="0.3">
      <c r="A5" s="34" t="s">
        <v>207</v>
      </c>
      <c r="B5" s="252" t="s">
        <v>140</v>
      </c>
      <c r="C5" s="253"/>
      <c r="D5" s="36" t="str">
        <f>IF(B5=X2,Z2,AA2)</f>
        <v>NoRates</v>
      </c>
      <c r="E5" s="36"/>
      <c r="F5" s="36"/>
      <c r="G5" s="36"/>
      <c r="H5" s="36"/>
      <c r="I5" s="36"/>
      <c r="J5" s="36"/>
      <c r="K5" s="36"/>
      <c r="L5" s="36"/>
      <c r="M5" s="36"/>
      <c r="N5" s="36"/>
      <c r="O5" s="36"/>
      <c r="X5" s="106" t="s">
        <v>225</v>
      </c>
      <c r="Y5" t="s">
        <v>121</v>
      </c>
      <c r="Z5" s="128">
        <v>1.7399999999999999E-2</v>
      </c>
      <c r="AA5" s="245">
        <v>1.2500000000000001E-2</v>
      </c>
      <c r="AB5" s="128"/>
      <c r="AC5" s="84"/>
      <c r="AD5" s="84"/>
      <c r="AG5"/>
    </row>
    <row r="6" spans="1:33" s="37" customFormat="1" ht="36" customHeight="1" thickBot="1" x14ac:dyDescent="0.3">
      <c r="A6" s="34" t="s">
        <v>118</v>
      </c>
      <c r="B6" s="255"/>
      <c r="C6" s="256"/>
      <c r="D6" s="36"/>
      <c r="E6" s="36"/>
      <c r="F6" s="36"/>
      <c r="G6" s="36"/>
      <c r="H6" s="36"/>
      <c r="I6" s="36"/>
      <c r="J6" s="36"/>
      <c r="K6" s="36"/>
      <c r="L6" s="36"/>
      <c r="M6" s="36"/>
      <c r="N6" s="36"/>
      <c r="O6" s="36"/>
      <c r="X6" s="105" t="s">
        <v>222</v>
      </c>
      <c r="Y6" t="s">
        <v>122</v>
      </c>
      <c r="Z6" s="128">
        <v>1.84E-2</v>
      </c>
      <c r="AA6" s="245">
        <v>1.35E-2</v>
      </c>
      <c r="AB6" s="128"/>
      <c r="AC6" s="84" t="e">
        <f>VLOOKUP(AA5,#REF!,1,FALSE)</f>
        <v>#REF!</v>
      </c>
      <c r="AD6" s="84" t="e">
        <f>VLOOKUP(AA5,#REF!,1,FALSE)</f>
        <v>#REF!</v>
      </c>
      <c r="AG6"/>
    </row>
    <row r="7" spans="1:33" s="37" customFormat="1" ht="26.25" x14ac:dyDescent="0.4">
      <c r="A7" s="36"/>
      <c r="B7" s="96" t="str">
        <f>IF(AND(ISBLANK(B6),ISBLANK(B5)),"Professional status and product must be selected above before continuing",IF(ISBLANK(B6),"Please select product above",""))</f>
        <v>Please select product above</v>
      </c>
      <c r="C7" s="36"/>
      <c r="D7" s="36"/>
      <c r="E7" s="36"/>
      <c r="F7" s="36"/>
      <c r="G7" s="36"/>
      <c r="H7" s="36"/>
      <c r="I7" s="36"/>
      <c r="J7" s="36"/>
      <c r="K7" s="36"/>
      <c r="L7" s="36"/>
      <c r="M7" s="36"/>
      <c r="N7" s="36"/>
      <c r="O7" s="36"/>
      <c r="X7" s="105" t="s">
        <v>223</v>
      </c>
      <c r="Y7" t="s">
        <v>123</v>
      </c>
      <c r="Z7" s="128">
        <v>1.9900000000000001E-2</v>
      </c>
      <c r="AA7" s="245">
        <v>1.6400000000000001E-2</v>
      </c>
      <c r="AB7" s="128"/>
      <c r="AC7" s="84" t="e">
        <f>VLOOKUP(AA6,#REF!,1,FALSE)</f>
        <v>#REF!</v>
      </c>
      <c r="AD7" s="84" t="e">
        <f>VLOOKUP(AA6,#REF!,1,FALSE)</f>
        <v>#REF!</v>
      </c>
      <c r="AG7"/>
    </row>
    <row r="8" spans="1:33" ht="15.75" x14ac:dyDescent="0.25">
      <c r="A8" s="258" t="str">
        <f>IF(B5="Yes",("Professional Income Multiples = Single x 5.00   Joint x 5.00   Up to 80% LTV"),("Standard Income Multiples = Single x 4.25   Joint x 4.25   Up to 80% LTV"))</f>
        <v>Standard Income Multiples = Single x 4.25   Joint x 4.25   Up to 80% LTV</v>
      </c>
      <c r="B8" s="258"/>
      <c r="C8" s="258"/>
      <c r="X8" s="105" t="s">
        <v>224</v>
      </c>
      <c r="Y8" t="s">
        <v>124</v>
      </c>
      <c r="Z8" s="128">
        <v>2.0400000000000001E-2</v>
      </c>
      <c r="AA8" s="245">
        <v>1.6899999999999998E-2</v>
      </c>
      <c r="AB8" s="128"/>
      <c r="AC8" s="84" t="e">
        <f>VLOOKUP(AA7,#REF!,1,FALSE)</f>
        <v>#REF!</v>
      </c>
      <c r="AD8" s="84" t="e">
        <f>VLOOKUP(AA7,#REF!,1,FALSE)</f>
        <v>#REF!</v>
      </c>
      <c r="AG8"/>
    </row>
    <row r="9" spans="1:33" s="39" customFormat="1" ht="15.75" x14ac:dyDescent="0.25">
      <c r="A9" s="258" t="str">
        <f>IF(B5="Yes",("Professional Income Multiples = Single x 4.75   Joint x 4.75   Up to 85% LTV"),("Standard Income Multiples = Single x 4.00   Joint x 4.00   Up to 90% LTV"))</f>
        <v>Standard Income Multiples = Single x 4.00   Joint x 4.00   Up to 90% LTV</v>
      </c>
      <c r="B9" s="258"/>
      <c r="C9" s="258"/>
      <c r="X9" s="99"/>
      <c r="Y9" t="s">
        <v>125</v>
      </c>
      <c r="Z9" s="128">
        <v>2.1499999999999998E-2</v>
      </c>
      <c r="AA9" s="245">
        <v>1.89E-2</v>
      </c>
      <c r="AB9" s="128"/>
      <c r="AC9" s="84" t="e">
        <f>VLOOKUP(AA8,#REF!,1,FALSE)</f>
        <v>#REF!</v>
      </c>
      <c r="AD9" s="84" t="e">
        <f>VLOOKUP(AA8,#REF!,1,FALSE)</f>
        <v>#REF!</v>
      </c>
      <c r="AG9"/>
    </row>
    <row r="10" spans="1:33" ht="15.75" x14ac:dyDescent="0.25">
      <c r="A10" s="258" t="str">
        <f>IF(B5="Yes",("Professional Income Multiples = Single x 4.50   Joint x 4.50   Up to 90% LTV"),("Standard Income Multiples = Single x 3.75   Joint x 3.75   Up to 95% LTV"))</f>
        <v>Standard Income Multiples = Single x 3.75   Joint x 3.75   Up to 95% LTV</v>
      </c>
      <c r="B10" s="258"/>
      <c r="C10" s="258"/>
      <c r="X10" s="99"/>
      <c r="Y10" t="s">
        <v>126</v>
      </c>
      <c r="Z10" s="128">
        <v>2.1899999999999999E-2</v>
      </c>
      <c r="AA10" s="245">
        <v>1.9400000000000001E-2</v>
      </c>
      <c r="AB10" s="128"/>
      <c r="AC10" s="84" t="e">
        <f>VLOOKUP(AA9,#REF!,1,FALSE)</f>
        <v>#REF!</v>
      </c>
      <c r="AD10" s="84" t="e">
        <f>VLOOKUP(AA9,#REF!,1,FALSE)</f>
        <v>#REF!</v>
      </c>
      <c r="AG10"/>
    </row>
    <row r="11" spans="1:33" ht="15.75" x14ac:dyDescent="0.25">
      <c r="A11" s="258" t="str">
        <f>IF(B5="Yes",("Professional Income Multiples = Single x 3.90   Joint x 3.90   Up to 95% LTV"),(""))</f>
        <v/>
      </c>
      <c r="B11" s="258"/>
      <c r="C11" s="258"/>
      <c r="X11" s="99"/>
      <c r="Y11" s="89"/>
      <c r="Z11" s="128">
        <v>2.1999999999999999E-2</v>
      </c>
      <c r="AA11" s="245">
        <v>1.9900000000000001E-2</v>
      </c>
      <c r="AB11" s="128"/>
      <c r="AC11" s="84"/>
      <c r="AD11" s="84"/>
      <c r="AG11"/>
    </row>
    <row r="12" spans="1:33" s="35" customFormat="1" ht="25.5" x14ac:dyDescent="0.25">
      <c r="A12" s="40" t="s">
        <v>1</v>
      </c>
      <c r="B12" s="41" t="s">
        <v>17</v>
      </c>
      <c r="C12" s="41" t="s">
        <v>18</v>
      </c>
      <c r="D12" s="41" t="s">
        <v>17</v>
      </c>
      <c r="E12" s="41" t="s">
        <v>18</v>
      </c>
      <c r="F12" s="42" t="s">
        <v>103</v>
      </c>
      <c r="G12" s="42"/>
      <c r="H12" s="42"/>
      <c r="I12" s="43"/>
      <c r="J12" s="42" t="str">
        <f>F12</f>
        <v>Combined Net Monthly</v>
      </c>
      <c r="K12" s="43"/>
      <c r="L12" s="42" t="str">
        <f>J12</f>
        <v>Combined Net Monthly</v>
      </c>
      <c r="M12" s="43"/>
      <c r="N12" s="43"/>
      <c r="O12" s="42" t="str">
        <f>L12</f>
        <v>Combined Net Monthly</v>
      </c>
      <c r="X12" s="99"/>
      <c r="Y12" s="89"/>
      <c r="Z12" s="128">
        <v>2.24E-2</v>
      </c>
      <c r="AA12" s="245">
        <v>2.1899999999999999E-2</v>
      </c>
      <c r="AB12" s="128"/>
      <c r="AC12" s="84" t="e">
        <f>VLOOKUP(AA10,#REF!,1,FALSE)</f>
        <v>#REF!</v>
      </c>
      <c r="AD12" s="84" t="e">
        <f>VLOOKUP(AA10,#REF!,1,FALSE)</f>
        <v>#REF!</v>
      </c>
      <c r="AG12"/>
    </row>
    <row r="13" spans="1:33" s="44" customFormat="1" ht="15.75" x14ac:dyDescent="0.25">
      <c r="D13" s="45" t="s">
        <v>3</v>
      </c>
      <c r="E13" s="45"/>
      <c r="F13" s="46" t="s">
        <v>3</v>
      </c>
      <c r="G13" s="46"/>
      <c r="H13" s="46"/>
      <c r="I13" s="37"/>
      <c r="J13" s="46" t="s">
        <v>3</v>
      </c>
      <c r="K13" s="37"/>
      <c r="L13" s="46" t="s">
        <v>3</v>
      </c>
      <c r="M13" s="37"/>
      <c r="N13" s="37"/>
      <c r="O13" s="46" t="s">
        <v>3</v>
      </c>
      <c r="X13" s="99"/>
      <c r="Y13" s="89"/>
      <c r="Z13" s="128">
        <v>2.29E-2</v>
      </c>
      <c r="AA13" s="245">
        <v>2.1999999999999999E-2</v>
      </c>
      <c r="AB13" s="128"/>
      <c r="AC13" s="84" t="e">
        <f>VLOOKUP(AA11,#REF!,1,FALSE)</f>
        <v>#REF!</v>
      </c>
      <c r="AD13" s="84" t="e">
        <f>VLOOKUP(AA11,#REF!,1,FALSE)</f>
        <v>#REF!</v>
      </c>
      <c r="AG13"/>
    </row>
    <row r="14" spans="1:33" s="44" customFormat="1" ht="15.75" x14ac:dyDescent="0.25">
      <c r="D14" s="45"/>
      <c r="E14" s="45"/>
      <c r="F14" s="46"/>
      <c r="G14" s="46"/>
      <c r="H14" s="46"/>
      <c r="I14" s="37"/>
      <c r="J14" s="46"/>
      <c r="K14" s="37"/>
      <c r="L14" s="46"/>
      <c r="M14" s="37"/>
      <c r="N14" s="37"/>
      <c r="O14" s="46"/>
      <c r="X14" s="99"/>
      <c r="Y14" s="89"/>
      <c r="Z14" s="128">
        <v>2.3400000000000001E-2</v>
      </c>
      <c r="AA14" s="245">
        <v>2.2499999999999999E-2</v>
      </c>
      <c r="AB14" s="128"/>
      <c r="AC14" s="84" t="e">
        <f>VLOOKUP(AA12,#REF!,1,FALSE)</f>
        <v>#REF!</v>
      </c>
      <c r="AD14" s="84" t="e">
        <f>VLOOKUP(AA12,#REF!,1,FALSE)</f>
        <v>#REF!</v>
      </c>
      <c r="AG14"/>
    </row>
    <row r="15" spans="1:33" s="44" customFormat="1" ht="16.5" thickBot="1" x14ac:dyDescent="0.3">
      <c r="D15" s="45"/>
      <c r="E15" s="45"/>
      <c r="F15" s="46"/>
      <c r="G15" s="46"/>
      <c r="H15" s="46"/>
      <c r="I15" s="37"/>
      <c r="J15" s="46"/>
      <c r="K15" s="37"/>
      <c r="L15" s="46"/>
      <c r="M15" s="37"/>
      <c r="N15" s="37"/>
      <c r="O15" s="46"/>
      <c r="X15" s="99"/>
      <c r="Y15" s="37"/>
      <c r="Z15" s="128">
        <v>2.4E-2</v>
      </c>
      <c r="AA15" s="245">
        <v>2.29E-2</v>
      </c>
      <c r="AB15" s="128"/>
      <c r="AC15" s="84" t="e">
        <f>VLOOKUP(AA13,#REF!,1,FALSE)</f>
        <v>#REF!</v>
      </c>
      <c r="AD15" s="84" t="e">
        <f>VLOOKUP(AA13,#REF!,1,FALSE)</f>
        <v>#REF!</v>
      </c>
      <c r="AG15"/>
    </row>
    <row r="16" spans="1:33" s="44" customFormat="1" ht="15.75" x14ac:dyDescent="0.25">
      <c r="A16" s="44" t="s">
        <v>2</v>
      </c>
      <c r="B16" s="113"/>
      <c r="C16" s="114"/>
      <c r="D16" s="31">
        <f>B16</f>
        <v>0</v>
      </c>
      <c r="E16" s="31">
        <f>C16</f>
        <v>0</v>
      </c>
      <c r="F16" s="31"/>
      <c r="G16" s="31"/>
      <c r="H16" s="31"/>
      <c r="I16" s="31"/>
      <c r="J16" s="31"/>
      <c r="K16" s="31"/>
      <c r="L16" s="31"/>
      <c r="M16" s="31"/>
      <c r="N16" s="31"/>
      <c r="O16" s="31"/>
      <c r="X16" s="99"/>
      <c r="Y16" s="37"/>
      <c r="Z16" s="128">
        <v>2.5000000000000001E-2</v>
      </c>
      <c r="AA16" s="245">
        <v>2.35E-2</v>
      </c>
      <c r="AB16" s="128"/>
      <c r="AC16" s="84" t="e">
        <f>VLOOKUP(AA14,#REF!,1,FALSE)</f>
        <v>#REF!</v>
      </c>
      <c r="AD16" s="84" t="e">
        <f>VLOOKUP(AA14,#REF!,1,FALSE)</f>
        <v>#REF!</v>
      </c>
      <c r="AG16"/>
    </row>
    <row r="17" spans="1:33" s="44" customFormat="1" ht="15.75" x14ac:dyDescent="0.25">
      <c r="A17" s="44" t="s">
        <v>116</v>
      </c>
      <c r="B17" s="115"/>
      <c r="C17" s="116"/>
      <c r="D17" s="31">
        <f>B17</f>
        <v>0</v>
      </c>
      <c r="E17" s="31">
        <f>C17</f>
        <v>0</v>
      </c>
      <c r="F17" s="31"/>
      <c r="G17" s="31"/>
      <c r="H17" s="31"/>
      <c r="I17" s="31"/>
      <c r="J17" s="31"/>
      <c r="K17" s="31"/>
      <c r="L17" s="31"/>
      <c r="M17" s="31"/>
      <c r="N17" s="31"/>
      <c r="O17" s="31"/>
      <c r="X17" s="99"/>
      <c r="Y17" s="37"/>
      <c r="Z17" s="128">
        <v>2.5899999999999999E-2</v>
      </c>
      <c r="AA17" s="245">
        <v>2.4500000000000001E-2</v>
      </c>
      <c r="AB17" s="128"/>
      <c r="AC17" s="84" t="e">
        <f>VLOOKUP(AA15,#REF!,1,FALSE)</f>
        <v>#REF!</v>
      </c>
      <c r="AD17" s="84" t="e">
        <f>VLOOKUP(AA15,#REF!,1,FALSE)</f>
        <v>#REF!</v>
      </c>
      <c r="AG17"/>
    </row>
    <row r="18" spans="1:33" s="44" customFormat="1" ht="15.75" x14ac:dyDescent="0.25">
      <c r="A18" s="44" t="s">
        <v>62</v>
      </c>
      <c r="B18" s="115"/>
      <c r="C18" s="116"/>
      <c r="D18" s="31">
        <f t="shared" ref="D18:E20" si="0">B18*0.5</f>
        <v>0</v>
      </c>
      <c r="E18" s="31">
        <f t="shared" si="0"/>
        <v>0</v>
      </c>
      <c r="F18" s="31"/>
      <c r="G18" s="31"/>
      <c r="H18" s="31"/>
      <c r="I18" s="31"/>
      <c r="J18" s="31"/>
      <c r="K18" s="31"/>
      <c r="L18" s="31"/>
      <c r="M18" s="31"/>
      <c r="N18" s="31"/>
      <c r="O18" s="31"/>
      <c r="X18" s="99"/>
      <c r="Y18" s="37"/>
      <c r="Z18" s="128">
        <v>2.5999999999999999E-2</v>
      </c>
      <c r="AA18" s="245">
        <v>2.5499999999999998E-2</v>
      </c>
      <c r="AB18" s="128"/>
      <c r="AC18" s="84" t="e">
        <f>VLOOKUP(AA16,#REF!,1,FALSE)</f>
        <v>#REF!</v>
      </c>
      <c r="AD18" s="84" t="e">
        <f>VLOOKUP(AA16,#REF!,1,FALSE)</f>
        <v>#REF!</v>
      </c>
      <c r="AG18"/>
    </row>
    <row r="19" spans="1:33" s="44" customFormat="1" ht="15.75" x14ac:dyDescent="0.25">
      <c r="A19" s="44" t="s">
        <v>63</v>
      </c>
      <c r="B19" s="115"/>
      <c r="C19" s="116"/>
      <c r="D19" s="31">
        <f t="shared" si="0"/>
        <v>0</v>
      </c>
      <c r="E19" s="31">
        <f t="shared" si="0"/>
        <v>0</v>
      </c>
      <c r="F19" s="31"/>
      <c r="G19" s="31"/>
      <c r="H19" s="31"/>
      <c r="I19" s="31"/>
      <c r="J19" s="31"/>
      <c r="K19" s="31"/>
      <c r="L19" s="31"/>
      <c r="M19" s="31"/>
      <c r="N19" s="31"/>
      <c r="O19" s="31"/>
      <c r="X19" s="99"/>
      <c r="Y19" s="37"/>
      <c r="Z19" s="128">
        <v>2.9899999999999999E-2</v>
      </c>
      <c r="AA19" s="245">
        <v>2.5899999999999999E-2</v>
      </c>
      <c r="AB19" s="128"/>
      <c r="AC19" s="84" t="e">
        <f>VLOOKUP(AA17,#REF!,1,FALSE)</f>
        <v>#REF!</v>
      </c>
      <c r="AD19" s="84" t="e">
        <f>VLOOKUP(AA17,#REF!,1,FALSE)</f>
        <v>#REF!</v>
      </c>
      <c r="AG19"/>
    </row>
    <row r="20" spans="1:33" s="44" customFormat="1" ht="16.5" thickBot="1" x14ac:dyDescent="0.3">
      <c r="A20" s="44" t="s">
        <v>4</v>
      </c>
      <c r="B20" s="117"/>
      <c r="C20" s="118"/>
      <c r="D20" s="31">
        <f t="shared" si="0"/>
        <v>0</v>
      </c>
      <c r="E20" s="31">
        <f t="shared" si="0"/>
        <v>0</v>
      </c>
      <c r="F20" s="31"/>
      <c r="G20" s="31"/>
      <c r="H20" s="31"/>
      <c r="I20" s="31"/>
      <c r="J20" s="31"/>
      <c r="K20" s="31"/>
      <c r="L20" s="31"/>
      <c r="M20" s="31"/>
      <c r="N20" s="31"/>
      <c r="O20" s="31"/>
      <c r="X20" s="99"/>
      <c r="Y20" s="37"/>
      <c r="Z20" s="128"/>
      <c r="AA20" s="245">
        <v>3.09E-2</v>
      </c>
      <c r="AB20" s="128"/>
      <c r="AC20" s="84" t="e">
        <f>VLOOKUP(AA18,#REF!,1,FALSE)</f>
        <v>#REF!</v>
      </c>
      <c r="AD20" s="84" t="e">
        <f>VLOOKUP(AA18,#REF!,1,FALSE)</f>
        <v>#REF!</v>
      </c>
      <c r="AG20"/>
    </row>
    <row r="21" spans="1:33" s="44" customFormat="1" ht="15.75" x14ac:dyDescent="0.25">
      <c r="B21" s="31"/>
      <c r="C21" s="31"/>
      <c r="D21" s="31"/>
      <c r="E21" s="31"/>
      <c r="F21" s="31"/>
      <c r="G21" s="31"/>
      <c r="H21" s="31"/>
      <c r="I21" s="31"/>
      <c r="J21" s="31"/>
      <c r="K21" s="31"/>
      <c r="L21" s="31"/>
      <c r="M21" s="31"/>
      <c r="N21" s="31"/>
      <c r="O21" s="31"/>
      <c r="X21" s="99"/>
      <c r="Y21" s="37"/>
      <c r="Z21" s="128"/>
      <c r="AA21" s="245">
        <v>3.5900000000000001E-2</v>
      </c>
      <c r="AB21" s="128"/>
      <c r="AC21" s="84" t="e">
        <f>VLOOKUP(AA19,#REF!,1,FALSE)</f>
        <v>#REF!</v>
      </c>
      <c r="AD21" s="84" t="e">
        <f>VLOOKUP(AA19,#REF!,1,FALSE)</f>
        <v>#REF!</v>
      </c>
      <c r="AG21"/>
    </row>
    <row r="22" spans="1:33" s="44" customFormat="1" ht="18" x14ac:dyDescent="0.25">
      <c r="A22" s="44" t="s">
        <v>5</v>
      </c>
      <c r="B22" s="30">
        <f>SUM(B16:B21)</f>
        <v>0</v>
      </c>
      <c r="C22" s="30">
        <f>SUM(C16:C21)</f>
        <v>0</v>
      </c>
      <c r="D22" s="30">
        <f>SUM(D16:D21)</f>
        <v>0</v>
      </c>
      <c r="E22" s="30">
        <f>SUM(E16:E20)</f>
        <v>0</v>
      </c>
      <c r="F22" s="30">
        <f>'Net (1) workings'!C21+'Net (2) workings'!C21</f>
        <v>0</v>
      </c>
      <c r="G22" s="32"/>
      <c r="H22" s="32"/>
      <c r="I22" s="31"/>
      <c r="J22" s="30">
        <f>F22</f>
        <v>0</v>
      </c>
      <c r="K22" s="31"/>
      <c r="L22" s="30">
        <f>J22</f>
        <v>0</v>
      </c>
      <c r="M22" s="31"/>
      <c r="N22" s="31">
        <v>0</v>
      </c>
      <c r="O22" s="30">
        <f>L22</f>
        <v>0</v>
      </c>
      <c r="X22" s="99"/>
      <c r="Y22" s="34"/>
      <c r="Z22" s="98"/>
      <c r="AA22" s="245">
        <v>4.0899999999999999E-2</v>
      </c>
      <c r="AB22" s="128"/>
      <c r="AC22" s="84" t="e">
        <f>VLOOKUP(AA20,#REF!,1,FALSE)</f>
        <v>#REF!</v>
      </c>
      <c r="AD22" s="84" t="e">
        <f>VLOOKUP(AA20,#REF!,1,FALSE)</f>
        <v>#REF!</v>
      </c>
      <c r="AG22"/>
    </row>
    <row r="23" spans="1:33" s="44" customFormat="1" ht="18" x14ac:dyDescent="0.25">
      <c r="B23" s="32"/>
      <c r="C23" s="32"/>
      <c r="D23" s="32"/>
      <c r="E23" s="32"/>
      <c r="F23" s="32"/>
      <c r="G23" s="32"/>
      <c r="H23" s="32"/>
      <c r="I23" s="31"/>
      <c r="J23" s="32"/>
      <c r="K23" s="31"/>
      <c r="L23" s="32"/>
      <c r="M23" s="31"/>
      <c r="N23" s="31" t="e">
        <f>'Income Multiple Calc'!E24</f>
        <v>#DIV/0!</v>
      </c>
      <c r="O23" s="32"/>
      <c r="X23" s="99"/>
      <c r="Y23" s="34"/>
      <c r="Z23" s="98"/>
      <c r="AA23" s="245"/>
      <c r="AB23" s="128"/>
      <c r="AC23" s="84" t="e">
        <f>VLOOKUP(AA21,#REF!,1,FALSE)</f>
        <v>#REF!</v>
      </c>
      <c r="AD23" s="84" t="e">
        <f>VLOOKUP(AA21,#REF!,1,FALSE)</f>
        <v>#REF!</v>
      </c>
      <c r="AG23"/>
    </row>
    <row r="24" spans="1:33" s="44" customFormat="1" ht="15" customHeight="1" x14ac:dyDescent="0.25">
      <c r="A24" s="44" t="s">
        <v>65</v>
      </c>
      <c r="B24" s="30">
        <f>'Net (1) workings'!B21</f>
        <v>0</v>
      </c>
      <c r="C24" s="30">
        <f>'Net (2) workings'!B21</f>
        <v>0</v>
      </c>
      <c r="D24" s="30"/>
      <c r="E24" s="30"/>
      <c r="F24" s="32"/>
      <c r="G24" s="32"/>
      <c r="H24" s="31"/>
      <c r="I24" s="31"/>
      <c r="J24" s="31"/>
      <c r="K24" s="31"/>
      <c r="L24" s="31"/>
      <c r="M24" s="31"/>
      <c r="N24" s="31"/>
      <c r="O24" s="31"/>
      <c r="X24" s="72"/>
      <c r="Y24" s="60"/>
      <c r="Z24" s="98"/>
      <c r="AA24" s="245"/>
      <c r="AB24" s="128"/>
      <c r="AC24" s="84" t="e">
        <f>VLOOKUP(AA22,#REF!,1,FALSE)</f>
        <v>#REF!</v>
      </c>
      <c r="AD24" s="84" t="e">
        <f>VLOOKUP(AA22,#REF!,1,FALSE)</f>
        <v>#REF!</v>
      </c>
      <c r="AG24"/>
    </row>
    <row r="25" spans="1:33" s="44" customFormat="1" ht="15" customHeight="1" x14ac:dyDescent="0.25">
      <c r="B25" s="31"/>
      <c r="C25" s="31"/>
      <c r="D25" s="31"/>
      <c r="E25" s="31"/>
      <c r="F25" s="31"/>
      <c r="G25" s="31"/>
      <c r="H25" s="31"/>
      <c r="I25" s="31"/>
      <c r="J25" s="31"/>
      <c r="K25" s="31"/>
      <c r="L25" s="31"/>
      <c r="M25" s="31"/>
      <c r="N25" s="31"/>
      <c r="O25" s="31"/>
      <c r="X25" s="72"/>
      <c r="Y25" s="60"/>
      <c r="Z25" s="98"/>
      <c r="AA25" s="235"/>
      <c r="AB25" s="128"/>
      <c r="AC25" s="84" t="e">
        <f>VLOOKUP(AA23,#REF!,1,FALSE)</f>
        <v>#REF!</v>
      </c>
      <c r="AD25" s="84" t="e">
        <f>VLOOKUP(AA23,#REF!,1,FALSE)</f>
        <v>#REF!</v>
      </c>
      <c r="AG25"/>
    </row>
    <row r="26" spans="1:33" s="44" customFormat="1" ht="15.75" x14ac:dyDescent="0.25">
      <c r="B26" s="31"/>
      <c r="C26" s="31"/>
      <c r="D26" s="31"/>
      <c r="E26" s="31"/>
      <c r="F26" s="31"/>
      <c r="G26" s="31"/>
      <c r="H26" s="31"/>
      <c r="I26" s="31"/>
      <c r="J26" s="31"/>
      <c r="K26" s="31"/>
      <c r="L26" s="31"/>
      <c r="M26" s="31"/>
      <c r="N26" s="31"/>
      <c r="O26" s="31"/>
      <c r="X26" s="72"/>
      <c r="Y26" s="60"/>
      <c r="Z26" s="98"/>
      <c r="AA26" s="235"/>
      <c r="AB26" s="128"/>
      <c r="AC26" s="84"/>
      <c r="AD26" s="84"/>
      <c r="AG26"/>
    </row>
    <row r="27" spans="1:33" s="44" customFormat="1" ht="15.75" x14ac:dyDescent="0.25">
      <c r="B27" s="31"/>
      <c r="C27" s="31"/>
      <c r="D27" s="31"/>
      <c r="E27" s="31"/>
      <c r="F27" s="31"/>
      <c r="G27" s="31"/>
      <c r="H27" s="31"/>
      <c r="I27" s="31"/>
      <c r="J27" s="31"/>
      <c r="K27" s="31"/>
      <c r="L27" s="31"/>
      <c r="M27" s="31"/>
      <c r="N27" s="31"/>
      <c r="O27" s="31"/>
      <c r="X27" s="72"/>
      <c r="Y27" s="60"/>
      <c r="Z27" s="98"/>
      <c r="AA27" s="129"/>
      <c r="AB27" s="128"/>
      <c r="AC27" s="84" t="e">
        <f>VLOOKUP(AA24,#REF!,1,FALSE)</f>
        <v>#REF!</v>
      </c>
      <c r="AD27" s="84" t="e">
        <f>VLOOKUP(AA24,#REF!,1,FALSE)</f>
        <v>#REF!</v>
      </c>
      <c r="AG27"/>
    </row>
    <row r="28" spans="1:33" s="44" customFormat="1" ht="18" x14ac:dyDescent="0.25">
      <c r="B28" s="31"/>
      <c r="C28" s="31"/>
      <c r="D28" s="31"/>
      <c r="E28" s="31"/>
      <c r="F28" s="31"/>
      <c r="G28" s="31"/>
      <c r="H28" s="31"/>
      <c r="I28" s="31"/>
      <c r="J28" s="31"/>
      <c r="K28" s="31"/>
      <c r="L28" s="31"/>
      <c r="M28" s="31"/>
      <c r="N28" s="31"/>
      <c r="O28" s="31"/>
      <c r="X28" s="100"/>
      <c r="Y28" s="60"/>
      <c r="Z28" s="98"/>
      <c r="AA28" s="129"/>
      <c r="AB28" s="128"/>
      <c r="AC28" s="84" t="e">
        <f>VLOOKUP(AA25,#REF!,1,FALSE)</f>
        <v>#REF!</v>
      </c>
      <c r="AD28" s="84" t="e">
        <f>VLOOKUP(AA25,#REF!,1,FALSE)</f>
        <v>#REF!</v>
      </c>
      <c r="AG28"/>
    </row>
    <row r="29" spans="1:33" s="44" customFormat="1" ht="15.75" x14ac:dyDescent="0.25">
      <c r="B29" s="31"/>
      <c r="C29" s="31"/>
      <c r="D29" s="31"/>
      <c r="E29" s="31"/>
      <c r="F29" s="31"/>
      <c r="G29" s="31"/>
      <c r="H29" s="31"/>
      <c r="I29" s="31"/>
      <c r="J29" s="31"/>
      <c r="K29" s="31"/>
      <c r="L29" s="31"/>
      <c r="M29" s="31"/>
      <c r="N29" s="31"/>
      <c r="O29" s="31"/>
      <c r="X29" s="72"/>
      <c r="Y29" s="60"/>
      <c r="Z29" s="98"/>
      <c r="AA29" s="129"/>
      <c r="AB29" s="128"/>
      <c r="AC29" s="84" t="e">
        <f>VLOOKUP(AA26,#REF!,1,FALSE)</f>
        <v>#REF!</v>
      </c>
      <c r="AD29" s="84" t="e">
        <f>VLOOKUP(AA26,#REF!,1,FALSE)</f>
        <v>#REF!</v>
      </c>
      <c r="AG29"/>
    </row>
    <row r="30" spans="1:33" s="50" customFormat="1" ht="18" x14ac:dyDescent="0.25">
      <c r="A30" s="40" t="s">
        <v>6</v>
      </c>
      <c r="B30" s="47"/>
      <c r="C30" s="47"/>
      <c r="D30" s="47"/>
      <c r="E30" s="47"/>
      <c r="F30" s="48" t="s">
        <v>15</v>
      </c>
      <c r="G30" s="48"/>
      <c r="H30" s="48"/>
      <c r="I30" s="49"/>
      <c r="J30" s="49"/>
      <c r="K30" s="49"/>
      <c r="L30" s="49"/>
      <c r="M30" s="49"/>
      <c r="N30" s="49"/>
      <c r="O30" s="49"/>
      <c r="X30" s="72"/>
      <c r="Y30" s="101"/>
      <c r="Z30" s="98"/>
      <c r="AA30" s="129"/>
      <c r="AB30" s="128"/>
      <c r="AC30" s="84" t="e">
        <f>VLOOKUP(AA27,#REF!,1,FALSE)</f>
        <v>#REF!</v>
      </c>
      <c r="AD30" s="84" t="e">
        <f>VLOOKUP(AA27,#REF!,1,FALSE)</f>
        <v>#REF!</v>
      </c>
      <c r="AE30" s="44"/>
      <c r="AG30"/>
    </row>
    <row r="31" spans="1:33" s="44" customFormat="1" ht="18" x14ac:dyDescent="0.25">
      <c r="B31" s="31"/>
      <c r="C31" s="31"/>
      <c r="D31" s="31"/>
      <c r="E31" s="31"/>
      <c r="F31" s="51" t="s">
        <v>3</v>
      </c>
      <c r="G31" s="51"/>
      <c r="H31" s="51"/>
      <c r="I31" s="52"/>
      <c r="J31" s="51" t="s">
        <v>3</v>
      </c>
      <c r="K31" s="52"/>
      <c r="L31" s="51" t="s">
        <v>3</v>
      </c>
      <c r="M31" s="52"/>
      <c r="N31" s="52"/>
      <c r="O31" s="51" t="s">
        <v>3</v>
      </c>
      <c r="X31" s="72"/>
      <c r="Y31" s="60"/>
      <c r="Z31" s="98"/>
      <c r="AA31" s="129"/>
      <c r="AB31" s="128"/>
      <c r="AC31" s="84"/>
      <c r="AD31" s="84"/>
      <c r="AE31" s="50"/>
      <c r="AG31"/>
    </row>
    <row r="32" spans="1:33" s="44" customFormat="1" ht="16.5" thickBot="1" x14ac:dyDescent="0.3">
      <c r="A32" s="53" t="s">
        <v>49</v>
      </c>
      <c r="B32" s="54"/>
      <c r="C32" s="54"/>
      <c r="D32" s="31"/>
      <c r="E32" s="31"/>
      <c r="F32" s="31"/>
      <c r="G32" s="31"/>
      <c r="H32" s="31"/>
      <c r="I32" s="31"/>
      <c r="J32" s="31"/>
      <c r="K32" s="31"/>
      <c r="L32" s="31"/>
      <c r="M32" s="31"/>
      <c r="N32" s="31"/>
      <c r="O32" s="31"/>
      <c r="X32" s="72"/>
      <c r="Y32" s="60"/>
      <c r="Z32" s="98"/>
      <c r="AA32" s="129"/>
      <c r="AB32" s="128"/>
      <c r="AC32" s="84" t="e">
        <f>VLOOKUP(AA28,#REF!,1,FALSE)</f>
        <v>#REF!</v>
      </c>
      <c r="AD32" s="84" t="e">
        <f>VLOOKUP(AA28,#REF!,1,FALSE)</f>
        <v>#REF!</v>
      </c>
      <c r="AG32"/>
    </row>
    <row r="33" spans="1:33" s="44" customFormat="1" ht="15.75" x14ac:dyDescent="0.25">
      <c r="A33" s="44" t="s">
        <v>8</v>
      </c>
      <c r="B33" s="31"/>
      <c r="C33" s="31"/>
      <c r="D33" s="31"/>
      <c r="E33" s="31"/>
      <c r="F33" s="120"/>
      <c r="G33" s="31"/>
      <c r="H33" s="31"/>
      <c r="I33" s="31"/>
      <c r="J33" s="31"/>
      <c r="K33" s="31"/>
      <c r="L33" s="31"/>
      <c r="M33" s="31"/>
      <c r="N33" s="31"/>
      <c r="O33" s="31"/>
      <c r="X33" s="72"/>
      <c r="Y33" s="60"/>
      <c r="Z33" s="98"/>
      <c r="AA33" s="129"/>
      <c r="AB33" s="128"/>
      <c r="AC33" s="84"/>
      <c r="AD33" s="84"/>
      <c r="AG33"/>
    </row>
    <row r="34" spans="1:33" s="44" customFormat="1" ht="15.75" x14ac:dyDescent="0.25">
      <c r="A34" s="44" t="s">
        <v>7</v>
      </c>
      <c r="B34" s="31"/>
      <c r="C34" s="31"/>
      <c r="D34" s="31"/>
      <c r="E34" s="31"/>
      <c r="F34" s="121"/>
      <c r="G34" s="31"/>
      <c r="H34" s="31"/>
      <c r="I34" s="31"/>
      <c r="J34" s="31"/>
      <c r="K34" s="31"/>
      <c r="L34" s="31"/>
      <c r="M34" s="31"/>
      <c r="N34" s="31"/>
      <c r="O34" s="31"/>
      <c r="Z34" s="98"/>
      <c r="AA34" s="129"/>
      <c r="AB34" s="128"/>
      <c r="AC34" s="84"/>
      <c r="AD34" s="84"/>
      <c r="AG34"/>
    </row>
    <row r="35" spans="1:33" s="44" customFormat="1" ht="15.75" x14ac:dyDescent="0.25">
      <c r="A35" s="44" t="s">
        <v>50</v>
      </c>
      <c r="B35" s="31"/>
      <c r="C35" s="31"/>
      <c r="D35" s="31"/>
      <c r="E35" s="31"/>
      <c r="F35" s="121"/>
      <c r="G35" s="31"/>
      <c r="H35" s="31"/>
      <c r="I35" s="31"/>
      <c r="J35" s="31"/>
      <c r="K35" s="31"/>
      <c r="L35" s="31"/>
      <c r="M35" s="31"/>
      <c r="N35" s="31"/>
      <c r="O35" s="31"/>
      <c r="AB35" s="128"/>
      <c r="AC35" s="84" t="e">
        <f>VLOOKUP(AA29,#REF!,1,FALSE)</f>
        <v>#REF!</v>
      </c>
      <c r="AD35" s="84" t="e">
        <f>VLOOKUP(AA29,#REF!,1,FALSE)</f>
        <v>#REF!</v>
      </c>
      <c r="AG35"/>
    </row>
    <row r="36" spans="1:33" s="44" customFormat="1" ht="15.75" x14ac:dyDescent="0.25">
      <c r="A36" s="44" t="s">
        <v>51</v>
      </c>
      <c r="B36" s="31"/>
      <c r="C36" s="31"/>
      <c r="D36" s="31"/>
      <c r="E36" s="31"/>
      <c r="F36" s="121"/>
      <c r="G36" s="31"/>
      <c r="H36" s="31"/>
      <c r="I36" s="31"/>
      <c r="J36" s="31"/>
      <c r="K36" s="31"/>
      <c r="L36" s="31"/>
      <c r="M36" s="31"/>
      <c r="N36" s="31"/>
      <c r="O36" s="31"/>
      <c r="AB36" s="92"/>
      <c r="AC36" s="84" t="e">
        <f>VLOOKUP(#REF!,#REF!,1,FALSE)</f>
        <v>#REF!</v>
      </c>
      <c r="AD36" s="84" t="e">
        <f>VLOOKUP(#REF!,#REF!,1,FALSE)</f>
        <v>#REF!</v>
      </c>
      <c r="AG36"/>
    </row>
    <row r="37" spans="1:33" s="44" customFormat="1" ht="19.5" x14ac:dyDescent="0.3">
      <c r="A37" s="44" t="s">
        <v>52</v>
      </c>
      <c r="B37" s="31"/>
      <c r="C37" s="31"/>
      <c r="D37" s="31"/>
      <c r="E37" s="31"/>
      <c r="F37" s="121"/>
      <c r="G37" s="31"/>
      <c r="H37" s="31"/>
      <c r="I37" s="31"/>
      <c r="J37" s="31"/>
      <c r="K37" s="31"/>
      <c r="L37" s="31"/>
      <c r="M37" s="31"/>
      <c r="N37" s="31"/>
      <c r="O37" s="31"/>
      <c r="Z37" s="88"/>
      <c r="AB37" s="92"/>
      <c r="AC37" s="84"/>
      <c r="AD37" s="84"/>
      <c r="AG37"/>
    </row>
    <row r="38" spans="1:33" s="44" customFormat="1" ht="16.5" thickBot="1" x14ac:dyDescent="0.3">
      <c r="A38" s="44" t="s">
        <v>64</v>
      </c>
      <c r="B38" s="31"/>
      <c r="C38" s="31"/>
      <c r="D38" s="31"/>
      <c r="E38" s="31"/>
      <c r="F38" s="122"/>
      <c r="G38" s="31"/>
      <c r="H38" s="31"/>
      <c r="I38" s="31"/>
      <c r="J38" s="31"/>
      <c r="K38" s="31"/>
      <c r="L38" s="31"/>
      <c r="M38" s="31"/>
      <c r="N38" s="31"/>
      <c r="O38" s="31"/>
      <c r="AB38" s="92"/>
      <c r="AC38" s="84" t="e">
        <f>VLOOKUP(AA30,#REF!,1,FALSE)</f>
        <v>#REF!</v>
      </c>
      <c r="AD38" s="84" t="e">
        <f>VLOOKUP(AA30,#REF!,1,FALSE)</f>
        <v>#REF!</v>
      </c>
      <c r="AG38"/>
    </row>
    <row r="39" spans="1:33" s="44" customFormat="1" ht="19.5" x14ac:dyDescent="0.3">
      <c r="A39" s="37" t="s">
        <v>107</v>
      </c>
      <c r="B39" s="31"/>
      <c r="C39" s="31"/>
      <c r="D39" s="31"/>
      <c r="E39" s="31"/>
      <c r="F39" s="119">
        <f>SUM(F33:F38)</f>
        <v>0</v>
      </c>
      <c r="G39" s="32"/>
      <c r="H39" s="31"/>
      <c r="I39" s="31"/>
      <c r="J39" s="31"/>
      <c r="K39" s="31"/>
      <c r="L39" s="31"/>
      <c r="M39" s="31"/>
      <c r="N39" s="31"/>
      <c r="O39" s="31"/>
      <c r="Z39" s="88"/>
      <c r="AB39" s="92"/>
      <c r="AC39" s="84"/>
      <c r="AD39" s="84"/>
      <c r="AG39"/>
    </row>
    <row r="40" spans="1:33" s="44" customFormat="1" ht="15.75" x14ac:dyDescent="0.25">
      <c r="B40" s="31"/>
      <c r="C40" s="31"/>
      <c r="D40" s="31"/>
      <c r="E40" s="31"/>
      <c r="F40" s="31"/>
      <c r="G40" s="31"/>
      <c r="H40" s="31"/>
      <c r="I40" s="31"/>
      <c r="J40" s="31"/>
      <c r="K40" s="31"/>
      <c r="L40" s="31"/>
      <c r="M40" s="31"/>
      <c r="N40" s="31"/>
      <c r="O40" s="31"/>
      <c r="AB40" s="92"/>
      <c r="AC40" s="84" t="e">
        <f>VLOOKUP(AA31,#REF!,1,FALSE)</f>
        <v>#REF!</v>
      </c>
      <c r="AD40" s="84" t="e">
        <f>VLOOKUP(AA31,#REF!,1,FALSE)</f>
        <v>#REF!</v>
      </c>
      <c r="AG40"/>
    </row>
    <row r="41" spans="1:33" s="44" customFormat="1" ht="20.25" thickBot="1" x14ac:dyDescent="0.35">
      <c r="A41" s="53" t="s">
        <v>53</v>
      </c>
      <c r="B41" s="54"/>
      <c r="C41" s="54"/>
      <c r="D41" s="31"/>
      <c r="E41" s="31"/>
      <c r="F41" s="31"/>
      <c r="G41" s="31"/>
      <c r="H41" s="31"/>
      <c r="I41" s="31"/>
      <c r="J41" s="31"/>
      <c r="K41" s="31"/>
      <c r="L41" s="31"/>
      <c r="M41" s="31"/>
      <c r="N41" s="31"/>
      <c r="O41" s="31"/>
      <c r="Z41" s="88"/>
      <c r="AB41" s="92"/>
      <c r="AC41" s="84"/>
      <c r="AD41" s="84"/>
      <c r="AG41"/>
    </row>
    <row r="42" spans="1:33" s="44" customFormat="1" ht="19.5" x14ac:dyDescent="0.3">
      <c r="A42" s="44" t="s">
        <v>54</v>
      </c>
      <c r="B42" s="31"/>
      <c r="C42" s="31"/>
      <c r="D42" s="31"/>
      <c r="E42" s="31"/>
      <c r="F42" s="120"/>
      <c r="G42" s="31"/>
      <c r="H42" s="31"/>
      <c r="I42" s="31"/>
      <c r="J42" s="31"/>
      <c r="K42" s="31"/>
      <c r="L42" s="31"/>
      <c r="M42" s="31"/>
      <c r="N42" s="31"/>
      <c r="O42" s="31"/>
      <c r="Z42" s="88"/>
      <c r="AB42" s="92"/>
      <c r="AC42" s="84"/>
      <c r="AD42" s="84"/>
      <c r="AG42"/>
    </row>
    <row r="43" spans="1:33" s="44" customFormat="1" ht="15.75" x14ac:dyDescent="0.25">
      <c r="A43" s="44" t="s">
        <v>55</v>
      </c>
      <c r="B43" s="31"/>
      <c r="C43" s="31"/>
      <c r="D43" s="31"/>
      <c r="E43" s="31"/>
      <c r="F43" s="121"/>
      <c r="G43" s="31"/>
      <c r="H43" s="31"/>
      <c r="I43" s="31"/>
      <c r="J43" s="31"/>
      <c r="K43" s="31"/>
      <c r="L43" s="31"/>
      <c r="M43" s="31"/>
      <c r="N43" s="31"/>
      <c r="O43" s="31"/>
      <c r="AB43" s="92"/>
      <c r="AC43" s="84" t="e">
        <f>VLOOKUP(AA32,#REF!,1,FALSE)</f>
        <v>#REF!</v>
      </c>
      <c r="AD43" s="84" t="e">
        <f>VLOOKUP(AA32,#REF!,1,FALSE)</f>
        <v>#REF!</v>
      </c>
      <c r="AG43"/>
    </row>
    <row r="44" spans="1:33" s="44" customFormat="1" ht="15" x14ac:dyDescent="0.2">
      <c r="A44" s="44" t="s">
        <v>56</v>
      </c>
      <c r="B44" s="31"/>
      <c r="C44" s="31"/>
      <c r="D44" s="31"/>
      <c r="E44" s="31"/>
      <c r="F44" s="121"/>
      <c r="G44" s="31"/>
      <c r="H44" s="31"/>
      <c r="I44" s="31"/>
      <c r="J44" s="31"/>
      <c r="K44" s="31"/>
      <c r="L44" s="31"/>
      <c r="M44" s="31"/>
      <c r="N44" s="31"/>
      <c r="O44" s="31"/>
      <c r="AB44" s="92"/>
      <c r="AC44" s="92"/>
      <c r="AG44"/>
    </row>
    <row r="45" spans="1:33" s="44" customFormat="1" ht="15" x14ac:dyDescent="0.2">
      <c r="A45" s="44" t="s">
        <v>101</v>
      </c>
      <c r="B45" s="31"/>
      <c r="C45" s="31"/>
      <c r="D45" s="31"/>
      <c r="E45" s="31"/>
      <c r="F45" s="121"/>
      <c r="G45" s="31"/>
      <c r="H45" s="31"/>
      <c r="I45" s="31"/>
      <c r="J45" s="31"/>
      <c r="K45" s="31"/>
      <c r="L45" s="31"/>
      <c r="M45" s="31"/>
      <c r="N45" s="31"/>
      <c r="O45" s="31"/>
      <c r="AB45" s="92"/>
      <c r="AC45" s="92"/>
      <c r="AG45"/>
    </row>
    <row r="46" spans="1:33" s="44" customFormat="1" ht="15.75" x14ac:dyDescent="0.25">
      <c r="A46" s="44" t="s">
        <v>57</v>
      </c>
      <c r="B46" s="31"/>
      <c r="C46" s="31"/>
      <c r="D46" s="31"/>
      <c r="E46" s="31"/>
      <c r="F46" s="121"/>
      <c r="G46" s="31"/>
      <c r="H46" s="31"/>
      <c r="I46" s="31"/>
      <c r="J46" s="31"/>
      <c r="K46" s="31"/>
      <c r="L46" s="31"/>
      <c r="M46" s="31"/>
      <c r="N46" s="31"/>
      <c r="O46" s="31"/>
      <c r="Z46" s="84"/>
      <c r="AB46" s="92"/>
      <c r="AC46" s="92"/>
      <c r="AG46"/>
    </row>
    <row r="47" spans="1:33" s="44" customFormat="1" ht="15" x14ac:dyDescent="0.2">
      <c r="A47" s="44" t="s">
        <v>58</v>
      </c>
      <c r="B47" s="31"/>
      <c r="C47" s="31"/>
      <c r="D47" s="31"/>
      <c r="E47" s="31"/>
      <c r="F47" s="121"/>
      <c r="G47" s="31"/>
      <c r="H47" s="31"/>
      <c r="I47" s="31"/>
      <c r="J47" s="31"/>
      <c r="K47" s="31"/>
      <c r="L47" s="31"/>
      <c r="M47" s="31"/>
      <c r="N47" s="31"/>
      <c r="O47" s="31"/>
      <c r="AB47" s="92"/>
      <c r="AC47" s="92"/>
      <c r="AG47"/>
    </row>
    <row r="48" spans="1:33" s="44" customFormat="1" ht="15" x14ac:dyDescent="0.2">
      <c r="A48" s="44" t="s">
        <v>42</v>
      </c>
      <c r="B48" s="31"/>
      <c r="C48" s="31"/>
      <c r="D48" s="31"/>
      <c r="E48" s="31"/>
      <c r="F48" s="121"/>
      <c r="G48" s="31"/>
      <c r="H48" s="31"/>
      <c r="I48" s="31"/>
      <c r="J48" s="31"/>
      <c r="K48" s="31"/>
      <c r="L48" s="31"/>
      <c r="M48" s="31"/>
      <c r="N48" s="31"/>
      <c r="O48" s="31"/>
      <c r="AB48" s="92"/>
      <c r="AC48" s="92"/>
      <c r="AG48"/>
    </row>
    <row r="49" spans="1:33" s="44" customFormat="1" ht="15.75" thickBot="1" x14ac:dyDescent="0.25">
      <c r="A49" s="44" t="s">
        <v>43</v>
      </c>
      <c r="B49" s="31"/>
      <c r="C49" s="31"/>
      <c r="D49" s="31"/>
      <c r="E49" s="31"/>
      <c r="F49" s="122"/>
      <c r="G49" s="31"/>
      <c r="H49" s="31"/>
      <c r="I49" s="31"/>
      <c r="J49" s="31"/>
      <c r="K49" s="31"/>
      <c r="L49" s="31"/>
      <c r="M49" s="31"/>
      <c r="N49" s="31"/>
      <c r="O49" s="31"/>
      <c r="AB49" s="92"/>
      <c r="AC49" s="92"/>
      <c r="AG49"/>
    </row>
    <row r="50" spans="1:33" s="44" customFormat="1" ht="15.75" thickBot="1" x14ac:dyDescent="0.25">
      <c r="A50" s="53" t="s">
        <v>59</v>
      </c>
      <c r="B50" s="54"/>
      <c r="C50" s="54"/>
      <c r="D50" s="31"/>
      <c r="E50" s="31"/>
      <c r="F50" s="31"/>
      <c r="G50" s="31"/>
      <c r="H50" s="31"/>
      <c r="I50" s="31"/>
      <c r="J50" s="31"/>
      <c r="K50" s="31"/>
      <c r="L50" s="31"/>
      <c r="M50" s="31"/>
      <c r="N50" s="31"/>
      <c r="O50" s="31"/>
      <c r="AB50" s="92"/>
      <c r="AC50" s="92"/>
      <c r="AG50"/>
    </row>
    <row r="51" spans="1:33" s="44" customFormat="1" ht="15" x14ac:dyDescent="0.2">
      <c r="A51" s="44" t="s">
        <v>44</v>
      </c>
      <c r="B51" s="31"/>
      <c r="C51" s="31"/>
      <c r="D51" s="31"/>
      <c r="E51" s="31"/>
      <c r="F51" s="120"/>
      <c r="G51" s="31"/>
      <c r="H51" s="31"/>
      <c r="I51" s="31"/>
      <c r="J51" s="31"/>
      <c r="K51" s="31"/>
      <c r="L51" s="31"/>
      <c r="M51" s="31"/>
      <c r="N51" s="31"/>
      <c r="O51" s="31"/>
      <c r="AB51" s="92"/>
      <c r="AC51" s="92"/>
      <c r="AG51"/>
    </row>
    <row r="52" spans="1:33" s="44" customFormat="1" ht="15" x14ac:dyDescent="0.2">
      <c r="A52" s="44" t="s">
        <v>60</v>
      </c>
      <c r="B52" s="31"/>
      <c r="C52" s="31"/>
      <c r="D52" s="31"/>
      <c r="E52" s="31"/>
      <c r="F52" s="121"/>
      <c r="G52" s="31"/>
      <c r="H52" s="31"/>
      <c r="I52" s="31"/>
      <c r="J52" s="31"/>
      <c r="K52" s="31"/>
      <c r="L52" s="31"/>
      <c r="M52" s="31"/>
      <c r="N52" s="31"/>
      <c r="O52" s="31"/>
      <c r="AB52" s="92"/>
      <c r="AC52" s="92"/>
    </row>
    <row r="53" spans="1:33" s="44" customFormat="1" ht="15" x14ac:dyDescent="0.2">
      <c r="A53" s="44" t="s">
        <v>61</v>
      </c>
      <c r="B53" s="31"/>
      <c r="C53" s="31"/>
      <c r="D53" s="31"/>
      <c r="E53" s="31"/>
      <c r="F53" s="121"/>
      <c r="G53" s="31"/>
      <c r="H53" s="31"/>
      <c r="I53" s="31"/>
      <c r="J53" s="31"/>
      <c r="K53" s="31"/>
      <c r="L53" s="31"/>
      <c r="M53" s="31"/>
      <c r="N53" s="31"/>
      <c r="O53" s="31"/>
      <c r="AB53" s="92"/>
      <c r="AC53" s="92"/>
    </row>
    <row r="54" spans="1:33" s="44" customFormat="1" ht="15" x14ac:dyDescent="0.2">
      <c r="A54" s="44" t="s">
        <v>45</v>
      </c>
      <c r="B54" s="31"/>
      <c r="C54" s="31"/>
      <c r="D54" s="31"/>
      <c r="E54" s="31"/>
      <c r="F54" s="121"/>
      <c r="G54" s="31"/>
      <c r="H54" s="31"/>
      <c r="I54" s="31"/>
      <c r="J54" s="31"/>
      <c r="K54" s="31"/>
      <c r="L54" s="31"/>
      <c r="M54" s="31"/>
      <c r="N54" s="31"/>
      <c r="O54" s="31"/>
      <c r="AB54" s="92"/>
      <c r="AC54" s="92"/>
    </row>
    <row r="55" spans="1:33" s="44" customFormat="1" ht="15" x14ac:dyDescent="0.2">
      <c r="A55" s="44" t="s">
        <v>46</v>
      </c>
      <c r="B55" s="31"/>
      <c r="C55" s="31"/>
      <c r="D55" s="31"/>
      <c r="E55" s="31"/>
      <c r="F55" s="121"/>
      <c r="G55" s="31"/>
      <c r="H55" s="31"/>
      <c r="I55" s="31"/>
      <c r="J55" s="31"/>
      <c r="K55" s="31"/>
      <c r="L55" s="31"/>
      <c r="M55" s="31"/>
      <c r="N55" s="31"/>
      <c r="O55" s="31"/>
      <c r="AB55" s="92"/>
      <c r="AC55" s="92"/>
    </row>
    <row r="56" spans="1:33" s="44" customFormat="1" ht="18.75" thickBot="1" x14ac:dyDescent="0.3">
      <c r="A56" s="44" t="s">
        <v>9</v>
      </c>
      <c r="B56" s="31"/>
      <c r="C56" s="31"/>
      <c r="D56" s="31"/>
      <c r="E56" s="31"/>
      <c r="F56" s="122"/>
      <c r="G56" s="31"/>
      <c r="H56" s="31"/>
      <c r="I56" s="31"/>
      <c r="J56" s="31"/>
      <c r="K56" s="31"/>
      <c r="L56" s="31"/>
      <c r="M56" s="31"/>
      <c r="N56" s="31"/>
      <c r="O56" s="31"/>
      <c r="AA56" s="50"/>
      <c r="AB56" s="92"/>
      <c r="AC56" s="92"/>
    </row>
    <row r="57" spans="1:33" s="44" customFormat="1" ht="15.75" x14ac:dyDescent="0.25">
      <c r="A57" s="37" t="s">
        <v>108</v>
      </c>
      <c r="B57" s="31"/>
      <c r="C57" s="31"/>
      <c r="D57" s="31"/>
      <c r="E57" s="31"/>
      <c r="F57" s="119">
        <f>SUM(F42:F56)</f>
        <v>0</v>
      </c>
      <c r="G57" s="32"/>
      <c r="H57" s="31"/>
      <c r="I57" s="31"/>
      <c r="J57" s="31"/>
      <c r="K57" s="31"/>
      <c r="L57" s="31"/>
      <c r="M57" s="31"/>
      <c r="N57" s="31"/>
      <c r="O57" s="31"/>
      <c r="AB57" s="92"/>
      <c r="AC57" s="92"/>
    </row>
    <row r="58" spans="1:33" s="44" customFormat="1" ht="18" x14ac:dyDescent="0.25">
      <c r="B58" s="31"/>
      <c r="C58" s="31"/>
      <c r="D58" s="31"/>
      <c r="E58" s="31"/>
      <c r="F58" s="31"/>
      <c r="G58" s="31"/>
      <c r="H58" s="31"/>
      <c r="I58" s="31"/>
      <c r="J58" s="31"/>
      <c r="K58" s="31"/>
      <c r="L58" s="31"/>
      <c r="M58" s="31"/>
      <c r="N58" s="31"/>
      <c r="O58" s="31"/>
      <c r="AB58" s="93"/>
      <c r="AC58" s="92"/>
    </row>
    <row r="59" spans="1:33" s="44" customFormat="1" ht="18" x14ac:dyDescent="0.25">
      <c r="A59" s="44" t="s">
        <v>10</v>
      </c>
      <c r="B59" s="31"/>
      <c r="C59" s="31"/>
      <c r="D59" s="31"/>
      <c r="E59" s="31"/>
      <c r="F59" s="30">
        <f>F57+F39</f>
        <v>0</v>
      </c>
      <c r="G59" s="32"/>
      <c r="H59" s="32"/>
      <c r="I59" s="31"/>
      <c r="J59" s="30">
        <f>F59</f>
        <v>0</v>
      </c>
      <c r="K59" s="31"/>
      <c r="L59" s="30">
        <f>J59</f>
        <v>0</v>
      </c>
      <c r="M59" s="31"/>
      <c r="N59" s="31"/>
      <c r="O59" s="30">
        <f>L59</f>
        <v>0</v>
      </c>
      <c r="AB59" s="92"/>
      <c r="AC59" s="93"/>
    </row>
    <row r="60" spans="1:33" s="44" customFormat="1" ht="18" x14ac:dyDescent="0.25">
      <c r="B60" s="31"/>
      <c r="C60" s="31"/>
      <c r="D60" s="31"/>
      <c r="E60" s="31"/>
      <c r="F60" s="31"/>
      <c r="G60" s="31"/>
      <c r="H60" s="31"/>
      <c r="I60" s="31"/>
      <c r="J60" s="31"/>
      <c r="K60" s="31"/>
      <c r="L60" s="31"/>
      <c r="M60" s="31"/>
      <c r="N60" s="31"/>
      <c r="O60" s="31"/>
      <c r="AB60" s="92"/>
      <c r="AC60" s="92"/>
      <c r="AD60" s="50"/>
    </row>
    <row r="61" spans="1:33" s="44" customFormat="1" ht="18" x14ac:dyDescent="0.25">
      <c r="B61" s="31"/>
      <c r="C61" s="31"/>
      <c r="D61" s="31"/>
      <c r="E61" s="31"/>
      <c r="F61" s="31"/>
      <c r="G61" s="31"/>
      <c r="H61" s="31"/>
      <c r="I61" s="31"/>
      <c r="J61" s="31"/>
      <c r="K61" s="31"/>
      <c r="L61" s="31"/>
      <c r="M61" s="31"/>
      <c r="N61" s="31"/>
      <c r="O61" s="31"/>
      <c r="X61" s="50"/>
      <c r="AA61" s="35"/>
      <c r="AB61" s="92"/>
      <c r="AC61" s="92"/>
    </row>
    <row r="62" spans="1:33" s="44" customFormat="1" ht="18" x14ac:dyDescent="0.25">
      <c r="B62" s="31"/>
      <c r="C62" s="31"/>
      <c r="D62" s="31"/>
      <c r="E62" s="31"/>
      <c r="F62" s="31"/>
      <c r="G62" s="31"/>
      <c r="H62" s="31"/>
      <c r="I62" s="31"/>
      <c r="J62" s="31"/>
      <c r="K62" s="31"/>
      <c r="L62" s="31"/>
      <c r="M62" s="31"/>
      <c r="N62" s="31"/>
      <c r="O62" s="31"/>
      <c r="Y62" s="50"/>
      <c r="AB62" s="92"/>
      <c r="AC62" s="92"/>
    </row>
    <row r="63" spans="1:33" s="50" customFormat="1" ht="18" x14ac:dyDescent="0.25">
      <c r="A63" s="40" t="s">
        <v>13</v>
      </c>
      <c r="B63" s="47"/>
      <c r="C63" s="47"/>
      <c r="D63" s="47"/>
      <c r="E63" s="47"/>
      <c r="F63" s="49"/>
      <c r="G63" s="49"/>
      <c r="H63" s="49"/>
      <c r="I63" s="49"/>
      <c r="J63" s="49"/>
      <c r="K63" s="49"/>
      <c r="L63" s="49"/>
      <c r="M63" s="49"/>
      <c r="N63" s="49"/>
      <c r="O63" s="49"/>
      <c r="X63" s="44"/>
      <c r="Y63" s="44"/>
      <c r="Z63" s="44"/>
      <c r="AA63" s="44"/>
      <c r="AB63" s="83"/>
      <c r="AC63" s="92"/>
      <c r="AD63" s="44"/>
      <c r="AE63" s="44"/>
    </row>
    <row r="64" spans="1:33" s="44" customFormat="1" ht="18" x14ac:dyDescent="0.25">
      <c r="A64" s="44" t="s">
        <v>12</v>
      </c>
      <c r="B64" s="31"/>
      <c r="C64" s="31"/>
      <c r="D64" s="31"/>
      <c r="E64" s="31"/>
      <c r="F64" s="31"/>
      <c r="G64" s="31"/>
      <c r="H64" s="31"/>
      <c r="I64" s="31"/>
      <c r="J64" s="30">
        <f>SUM(J22-J59)</f>
        <v>0</v>
      </c>
      <c r="K64" s="31"/>
      <c r="L64" s="30">
        <f>SUM(L22-L59)</f>
        <v>0</v>
      </c>
      <c r="M64" s="31"/>
      <c r="N64" s="31"/>
      <c r="O64" s="30">
        <f>SUM(O22-O59)</f>
        <v>0</v>
      </c>
      <c r="AB64" s="92"/>
      <c r="AC64" s="83"/>
      <c r="AE64" s="50"/>
    </row>
    <row r="65" spans="1:31" s="44" customFormat="1" ht="18" x14ac:dyDescent="0.25">
      <c r="AA65" s="50"/>
      <c r="AB65" s="92"/>
      <c r="AC65" s="92"/>
      <c r="AD65" s="35"/>
    </row>
    <row r="66" spans="1:31" s="44" customFormat="1" ht="18" x14ac:dyDescent="0.25">
      <c r="X66" s="35"/>
      <c r="AB66" s="92"/>
      <c r="AC66" s="92"/>
    </row>
    <row r="67" spans="1:31" s="44" customFormat="1" ht="45" customHeight="1" thickBot="1" x14ac:dyDescent="0.3">
      <c r="C67" s="55" t="s">
        <v>102</v>
      </c>
      <c r="D67" s="56"/>
      <c r="E67" s="55"/>
      <c r="F67" s="55" t="s">
        <v>104</v>
      </c>
      <c r="G67" s="55" t="s">
        <v>109</v>
      </c>
      <c r="H67" s="55" t="s">
        <v>95</v>
      </c>
      <c r="I67" s="57"/>
      <c r="J67" s="58" t="s">
        <v>96</v>
      </c>
      <c r="K67" s="58"/>
      <c r="L67" s="58" t="s">
        <v>92</v>
      </c>
      <c r="M67" s="58"/>
      <c r="N67" s="58"/>
      <c r="O67" s="58" t="s">
        <v>93</v>
      </c>
      <c r="Y67" s="35"/>
      <c r="AA67" s="38"/>
      <c r="AB67" s="93"/>
      <c r="AC67" s="92"/>
    </row>
    <row r="68" spans="1:31" s="35" customFormat="1" ht="18.75" thickBot="1" x14ac:dyDescent="0.3">
      <c r="A68" s="35" t="s">
        <v>11</v>
      </c>
      <c r="C68" s="123"/>
      <c r="D68" s="124"/>
      <c r="E68" s="125"/>
      <c r="F68" s="125"/>
      <c r="G68" s="126"/>
      <c r="H68" s="127"/>
      <c r="J68" s="30" t="e">
        <f>Calculator!C29</f>
        <v>#DIV/0!</v>
      </c>
      <c r="K68" s="59"/>
      <c r="L68" s="30" t="e">
        <f>Calculator!H29</f>
        <v>#DIV/0!</v>
      </c>
      <c r="M68" s="59"/>
      <c r="N68" s="59"/>
      <c r="O68" s="30" t="e">
        <f>Calculator!M29</f>
        <v>#DIV/0!</v>
      </c>
      <c r="X68" s="44"/>
      <c r="Y68" s="44"/>
      <c r="Z68" s="44"/>
      <c r="AA68" s="38"/>
      <c r="AB68" s="92"/>
      <c r="AC68" s="93"/>
      <c r="AD68" s="44"/>
      <c r="AE68" s="44"/>
    </row>
    <row r="69" spans="1:31" s="44" customFormat="1" ht="26.25" x14ac:dyDescent="0.4">
      <c r="A69" s="44" t="s">
        <v>98</v>
      </c>
      <c r="E69" s="60"/>
      <c r="H69" s="96" t="str">
        <f>IF(ISBLANK(H68),"Please Select Rate","")</f>
        <v>Please Select Rate</v>
      </c>
      <c r="AA69" s="38"/>
      <c r="AB69" s="90"/>
      <c r="AC69" s="92"/>
      <c r="AD69" s="50"/>
      <c r="AE69" s="35"/>
    </row>
    <row r="70" spans="1:31" s="44" customFormat="1" ht="18" x14ac:dyDescent="0.25">
      <c r="X70" s="50"/>
      <c r="AA70" s="38"/>
      <c r="AB70" s="90"/>
      <c r="AC70" s="90"/>
    </row>
    <row r="71" spans="1:31" s="44" customFormat="1" ht="18" x14ac:dyDescent="0.25">
      <c r="Y71" s="50"/>
      <c r="AA71" s="39"/>
      <c r="AB71" s="90"/>
      <c r="AC71" s="90"/>
      <c r="AD71" s="38"/>
    </row>
    <row r="72" spans="1:31" s="50" customFormat="1" ht="18" x14ac:dyDescent="0.25">
      <c r="A72" s="35" t="s">
        <v>14</v>
      </c>
      <c r="B72" s="35"/>
      <c r="C72" s="35"/>
      <c r="D72" s="35"/>
      <c r="E72" s="35"/>
      <c r="J72" s="30" t="e">
        <f>SUM(J64-J68)</f>
        <v>#DIV/0!</v>
      </c>
      <c r="K72" s="49"/>
      <c r="L72" s="30" t="e">
        <f>SUM(L64-L68)</f>
        <v>#DIV/0!</v>
      </c>
      <c r="M72" s="49"/>
      <c r="N72" s="49"/>
      <c r="O72" s="30" t="e">
        <f>SUM(O64-O68)</f>
        <v>#DIV/0!</v>
      </c>
      <c r="X72" s="38"/>
      <c r="Y72" s="44"/>
      <c r="AA72" s="38"/>
      <c r="AB72" s="90"/>
      <c r="AC72" s="90"/>
      <c r="AD72" s="38"/>
      <c r="AE72" s="44"/>
    </row>
    <row r="73" spans="1:31" s="44" customFormat="1" ht="18" x14ac:dyDescent="0.25">
      <c r="X73" s="38"/>
      <c r="Y73" s="38"/>
      <c r="AA73" s="38"/>
      <c r="AB73" s="91"/>
      <c r="AC73" s="90"/>
      <c r="AD73" s="38"/>
      <c r="AE73" s="50"/>
    </row>
    <row r="74" spans="1:31" ht="15" x14ac:dyDescent="0.2">
      <c r="Z74" s="44"/>
      <c r="AC74" s="91"/>
      <c r="AE74" s="44"/>
    </row>
    <row r="75" spans="1:31" ht="23.25" x14ac:dyDescent="0.35">
      <c r="A75" s="35" t="s">
        <v>35</v>
      </c>
      <c r="B75" s="257" t="e">
        <f>IF(O72&lt;(N22),"Do Not Proceed",IF(AND(O72&gt;=(N22),(O72&lt;(N22))),"Refer to Branch Manager / Head of Lending","Proceed subject to Income Multiple Criteria"))</f>
        <v>#DIV/0!</v>
      </c>
      <c r="C75" s="257"/>
      <c r="D75" s="257"/>
      <c r="E75" s="257"/>
      <c r="F75" s="257"/>
      <c r="G75" s="257"/>
      <c r="H75" s="257"/>
      <c r="I75" s="257"/>
      <c r="J75" s="257"/>
      <c r="K75" s="61"/>
      <c r="L75" s="61"/>
      <c r="M75" s="61"/>
      <c r="N75" s="61"/>
      <c r="O75" s="61"/>
      <c r="S75" s="38" t="s">
        <v>94</v>
      </c>
      <c r="X75" s="44"/>
      <c r="Z75" s="44"/>
      <c r="AB75" s="92"/>
      <c r="AD75" s="39"/>
    </row>
    <row r="76" spans="1:31" ht="23.25" x14ac:dyDescent="0.35">
      <c r="A76" s="35"/>
      <c r="B76" s="35"/>
      <c r="C76" s="35"/>
      <c r="H76" s="35"/>
      <c r="J76" s="61"/>
      <c r="K76" s="61"/>
      <c r="L76" s="61"/>
      <c r="M76" s="61"/>
      <c r="N76" s="61"/>
      <c r="O76" s="61"/>
      <c r="X76" s="44"/>
      <c r="Y76" s="44"/>
      <c r="Z76" s="44"/>
      <c r="AB76" s="92"/>
      <c r="AC76" s="92"/>
    </row>
    <row r="77" spans="1:31" ht="18" x14ac:dyDescent="0.25">
      <c r="A77" s="37" t="s">
        <v>36</v>
      </c>
      <c r="B77" s="62"/>
      <c r="C77" s="77" t="e">
        <f>SUM(C68/(D22+E22))</f>
        <v>#DIV/0!</v>
      </c>
      <c r="D77" s="78"/>
      <c r="E77" s="78"/>
      <c r="O77" s="78"/>
      <c r="P77" s="78"/>
      <c r="W77" s="44"/>
      <c r="X77" s="44"/>
      <c r="Z77" s="35"/>
      <c r="AA77" s="44"/>
      <c r="AB77" s="92"/>
      <c r="AC77" s="92"/>
      <c r="AD77" s="44"/>
    </row>
    <row r="78" spans="1:31" s="39" customFormat="1" ht="15" x14ac:dyDescent="0.2">
      <c r="A78" s="44"/>
      <c r="B78" s="63"/>
      <c r="C78" s="64"/>
      <c r="D78" s="78"/>
      <c r="E78" s="78"/>
      <c r="O78" s="78"/>
      <c r="P78" s="78"/>
      <c r="W78" s="44"/>
      <c r="X78" s="38"/>
      <c r="Y78" s="38"/>
      <c r="Z78" s="44"/>
      <c r="AA78" s="44"/>
      <c r="AB78" s="92"/>
      <c r="AC78" s="92"/>
      <c r="AD78" s="44"/>
      <c r="AE78" s="38"/>
    </row>
    <row r="79" spans="1:31" ht="15.75" x14ac:dyDescent="0.2">
      <c r="A79" s="254" t="str">
        <f>IF(B5="Yes",("Professional Income Multiples = Single x 5.00   Joint x 5.00   Up to 80% LTV"),("Standard Income Multiples = Single x 4.25   Joint x 4.25   Up to 80% LTV"))</f>
        <v>Standard Income Multiples = Single x 4.25   Joint x 4.25   Up to 80% LTV</v>
      </c>
      <c r="B79" s="254"/>
      <c r="C79" s="254"/>
      <c r="D79" s="79"/>
      <c r="E79" s="79"/>
      <c r="F79" s="79"/>
      <c r="G79" s="79"/>
      <c r="H79" s="79"/>
      <c r="I79" s="79"/>
      <c r="O79" s="78"/>
      <c r="P79" s="78"/>
      <c r="W79" s="44"/>
      <c r="Z79" s="44"/>
      <c r="AA79" s="44"/>
      <c r="AB79" s="92"/>
      <c r="AC79" s="92"/>
      <c r="AD79" s="44"/>
      <c r="AE79" s="39"/>
    </row>
    <row r="80" spans="1:31" s="44" customFormat="1" ht="15.75" x14ac:dyDescent="0.25">
      <c r="A80" s="254" t="str">
        <f>IF(B5="Yes",("Professional Income Multiples = Single x 4.75   Joint x 4.75   Up to 85% LTV"),("Standard Income Multiples = Single x 4.00   Joint x 4.00   Up to 90% LTV"))</f>
        <v>Standard Income Multiples = Single x 4.00   Joint x 4.00   Up to 90% LTV</v>
      </c>
      <c r="B80" s="254"/>
      <c r="C80" s="254"/>
      <c r="D80" s="79"/>
      <c r="E80" s="79"/>
      <c r="F80" s="79"/>
      <c r="G80" s="79"/>
      <c r="H80" s="79"/>
      <c r="I80" s="79"/>
      <c r="J80" s="80"/>
      <c r="K80" s="80"/>
      <c r="L80" s="80"/>
      <c r="M80" s="80"/>
      <c r="N80" s="80"/>
      <c r="O80" s="76">
        <f ca="1">TODAY()</f>
        <v>43965</v>
      </c>
      <c r="P80" s="80"/>
      <c r="X80" s="38"/>
      <c r="Y80" s="38"/>
      <c r="AB80" s="92"/>
      <c r="AC80" s="92"/>
      <c r="AE80" s="38"/>
    </row>
    <row r="81" spans="1:30" s="44" customFormat="1" ht="18" x14ac:dyDescent="0.25">
      <c r="A81" s="254" t="str">
        <f>IF(B5="Yes",("Professional Income Multiples = Single x 4.50   Joint x 4.50   Up to 90% LTV"),("Standard Income Multiples = Single x 3.75   Joint x 3.75   Up to 95% LTV"))</f>
        <v>Standard Income Multiples = Single x 3.75   Joint x 3.75   Up to 95% LTV</v>
      </c>
      <c r="B81" s="254"/>
      <c r="C81" s="254"/>
      <c r="D81" s="79"/>
      <c r="E81" s="79"/>
      <c r="F81" s="79"/>
      <c r="G81" s="79"/>
      <c r="H81" s="79"/>
      <c r="I81" s="79"/>
      <c r="J81" s="80"/>
      <c r="K81" s="80"/>
      <c r="L81" s="80"/>
      <c r="M81" s="80"/>
      <c r="N81" s="80"/>
      <c r="O81" s="80"/>
      <c r="P81" s="80"/>
      <c r="W81" s="38"/>
      <c r="X81" s="38"/>
      <c r="Y81" s="38"/>
      <c r="Z81" s="50"/>
      <c r="AB81" s="92"/>
      <c r="AC81" s="92"/>
    </row>
    <row r="82" spans="1:30" s="44" customFormat="1" ht="15.75" x14ac:dyDescent="0.25">
      <c r="A82" s="254" t="str">
        <f>IF(B5="Yes",("Professional Income Multiples = Single x 3.90   Joint x 3.90   Up to 95% LTV"),(""))</f>
        <v/>
      </c>
      <c r="B82" s="254"/>
      <c r="C82" s="254"/>
      <c r="D82" s="80"/>
      <c r="E82" s="80"/>
      <c r="F82" s="80"/>
      <c r="G82" s="80"/>
      <c r="H82" s="80"/>
      <c r="I82" s="80"/>
      <c r="J82" s="80"/>
      <c r="K82" s="80"/>
      <c r="L82" s="80"/>
      <c r="M82" s="81"/>
      <c r="N82" s="81"/>
      <c r="O82" s="81" t="s">
        <v>267</v>
      </c>
      <c r="P82" s="81"/>
      <c r="W82" s="38"/>
      <c r="Y82" s="38"/>
      <c r="AB82" s="92"/>
      <c r="AC82" s="92"/>
    </row>
    <row r="83" spans="1:30" s="44" customFormat="1" ht="15.75" x14ac:dyDescent="0.25">
      <c r="D83" s="80"/>
      <c r="E83" s="80"/>
      <c r="F83" s="80"/>
      <c r="G83" s="80"/>
      <c r="H83" s="80"/>
      <c r="I83" s="80"/>
      <c r="J83" s="80"/>
      <c r="K83" s="80"/>
      <c r="L83" s="80"/>
      <c r="M83" s="81"/>
      <c r="N83" s="82">
        <f ca="1">TODAY()</f>
        <v>43965</v>
      </c>
      <c r="O83" s="81"/>
      <c r="P83" s="81"/>
      <c r="W83" s="38"/>
      <c r="Z83" s="38"/>
      <c r="AB83" s="92"/>
      <c r="AC83" s="92"/>
    </row>
    <row r="84" spans="1:30" s="44" customFormat="1" ht="15" hidden="1" x14ac:dyDescent="0.2">
      <c r="B84" s="72"/>
      <c r="C84" s="60"/>
      <c r="D84" s="60"/>
      <c r="E84" s="60"/>
      <c r="F84" s="60"/>
      <c r="G84" s="60"/>
      <c r="H84" s="60"/>
      <c r="I84" s="60"/>
      <c r="J84" s="60"/>
      <c r="K84" s="60"/>
      <c r="L84" s="60"/>
      <c r="M84" s="60"/>
      <c r="N84" s="60"/>
      <c r="O84" s="73"/>
      <c r="Z84" s="38"/>
      <c r="AB84" s="92"/>
      <c r="AC84" s="92"/>
    </row>
    <row r="85" spans="1:30" s="44" customFormat="1" ht="15" hidden="1" x14ac:dyDescent="0.2">
      <c r="B85" s="72"/>
      <c r="C85" s="60"/>
      <c r="D85" s="60"/>
      <c r="E85" s="60"/>
      <c r="F85" s="60"/>
      <c r="G85" s="60"/>
      <c r="H85" s="60"/>
      <c r="I85" s="60"/>
      <c r="J85" s="60"/>
      <c r="K85" s="60"/>
      <c r="L85" s="60"/>
      <c r="M85" s="60"/>
      <c r="N85" s="60"/>
      <c r="O85" s="73"/>
      <c r="Z85" s="38"/>
      <c r="AB85" s="92"/>
      <c r="AC85" s="92"/>
    </row>
    <row r="86" spans="1:30" s="44" customFormat="1" ht="15" hidden="1" x14ac:dyDescent="0.2">
      <c r="B86" s="63"/>
      <c r="C86" s="74"/>
      <c r="D86" s="74"/>
      <c r="E86" s="74"/>
      <c r="F86" s="74"/>
      <c r="G86" s="74"/>
      <c r="H86" s="74"/>
      <c r="I86" s="74"/>
      <c r="J86" s="74"/>
      <c r="K86" s="74"/>
      <c r="L86" s="74"/>
      <c r="M86" s="74"/>
      <c r="N86" s="74"/>
      <c r="O86" s="75"/>
      <c r="Z86" s="38"/>
      <c r="AB86" s="92"/>
      <c r="AC86" s="92"/>
    </row>
    <row r="87" spans="1:30" s="44" customFormat="1" ht="15" hidden="1" x14ac:dyDescent="0.2">
      <c r="B87" s="60"/>
      <c r="C87" s="60"/>
      <c r="D87" s="60"/>
      <c r="E87" s="60"/>
      <c r="F87" s="60"/>
      <c r="G87" s="60"/>
      <c r="H87" s="60"/>
      <c r="I87" s="60"/>
      <c r="J87" s="60"/>
      <c r="L87" s="60"/>
      <c r="O87" s="60"/>
      <c r="Z87" s="39"/>
      <c r="AB87" s="92"/>
      <c r="AC87" s="92"/>
    </row>
    <row r="88" spans="1:30" s="44" customFormat="1" ht="15.75" hidden="1" x14ac:dyDescent="0.25">
      <c r="A88" s="37" t="s">
        <v>37</v>
      </c>
      <c r="B88" s="68"/>
      <c r="C88" s="69"/>
      <c r="D88" s="70"/>
      <c r="E88" s="70"/>
      <c r="F88" s="71"/>
      <c r="G88" s="60"/>
      <c r="H88" s="60"/>
      <c r="J88" s="44" t="s">
        <v>99</v>
      </c>
      <c r="L88" s="65">
        <f ca="1">TODAY()</f>
        <v>43965</v>
      </c>
      <c r="M88" s="71"/>
      <c r="Z88" s="38"/>
      <c r="AB88" s="92"/>
      <c r="AC88" s="92"/>
    </row>
    <row r="89" spans="1:30" s="44" customFormat="1" ht="15" hidden="1" x14ac:dyDescent="0.2">
      <c r="B89" s="63"/>
      <c r="C89" s="74"/>
      <c r="D89" s="74"/>
      <c r="E89" s="74"/>
      <c r="F89" s="75"/>
      <c r="G89" s="60"/>
      <c r="H89" s="60"/>
      <c r="L89" s="63"/>
      <c r="M89" s="75"/>
      <c r="O89" s="66" t="s">
        <v>115</v>
      </c>
      <c r="Z89" s="38"/>
      <c r="AB89" s="92"/>
      <c r="AC89" s="92"/>
    </row>
    <row r="90" spans="1:30" s="44" customFormat="1" ht="15" x14ac:dyDescent="0.2">
      <c r="D90" s="60"/>
      <c r="E90" s="60"/>
      <c r="F90" s="60"/>
      <c r="G90" s="60"/>
      <c r="H90" s="60"/>
      <c r="Z90" s="38"/>
      <c r="AB90" s="92"/>
      <c r="AC90" s="92"/>
    </row>
    <row r="91" spans="1:30" s="44" customFormat="1" ht="15" x14ac:dyDescent="0.2">
      <c r="Z91" s="38"/>
      <c r="AB91" s="92"/>
      <c r="AC91" s="92"/>
    </row>
    <row r="92" spans="1:30" s="44" customFormat="1" ht="15" x14ac:dyDescent="0.2">
      <c r="Z92" s="38"/>
      <c r="AA92" s="38"/>
      <c r="AB92" s="92"/>
      <c r="AC92" s="92"/>
    </row>
    <row r="93" spans="1:30" s="44" customFormat="1" ht="15" x14ac:dyDescent="0.2">
      <c r="AA93" s="38"/>
      <c r="AB93" s="92"/>
      <c r="AC93" s="92"/>
    </row>
    <row r="94" spans="1:30" s="44" customFormat="1" ht="15" x14ac:dyDescent="0.2">
      <c r="AA94" s="38"/>
      <c r="AB94" s="90"/>
      <c r="AC94" s="92"/>
    </row>
    <row r="95" spans="1:30" s="44" customFormat="1" ht="15" x14ac:dyDescent="0.2">
      <c r="AA95" s="38"/>
      <c r="AB95" s="90"/>
      <c r="AC95" s="90"/>
    </row>
    <row r="96" spans="1:30" s="44" customFormat="1" ht="15" x14ac:dyDescent="0.2">
      <c r="AA96" s="38"/>
      <c r="AB96" s="90"/>
      <c r="AC96" s="90"/>
      <c r="AD96" s="38"/>
    </row>
    <row r="97" spans="24:31" s="44" customFormat="1" ht="15" x14ac:dyDescent="0.2">
      <c r="X97" s="38"/>
      <c r="AA97" s="38"/>
      <c r="AB97" s="90"/>
      <c r="AC97" s="90"/>
      <c r="AD97" s="38"/>
    </row>
    <row r="98" spans="24:31" s="44" customFormat="1" ht="15" x14ac:dyDescent="0.2">
      <c r="X98" s="38"/>
      <c r="Y98" s="38"/>
      <c r="AA98" s="38"/>
      <c r="AB98" s="90"/>
      <c r="AC98" s="90"/>
      <c r="AD98" s="38"/>
    </row>
    <row r="99" spans="24:31" ht="15" x14ac:dyDescent="0.2">
      <c r="Z99" s="44"/>
      <c r="AE99" s="44"/>
    </row>
    <row r="100" spans="24:31" ht="15" x14ac:dyDescent="0.2">
      <c r="Z100" s="44"/>
    </row>
    <row r="101" spans="24:31" ht="15" x14ac:dyDescent="0.2">
      <c r="Z101" s="44"/>
    </row>
    <row r="102" spans="24:31" ht="15" x14ac:dyDescent="0.2">
      <c r="Z102" s="44"/>
    </row>
    <row r="103" spans="24:31" ht="15" x14ac:dyDescent="0.2">
      <c r="Z103" s="44"/>
    </row>
    <row r="104" spans="24:31" ht="15" x14ac:dyDescent="0.2">
      <c r="Z104" s="44"/>
    </row>
    <row r="105" spans="24:31" ht="15" x14ac:dyDescent="0.2">
      <c r="Z105" s="44"/>
    </row>
    <row r="106" spans="24:31" ht="15" x14ac:dyDescent="0.2">
      <c r="Z106" s="44"/>
    </row>
    <row r="107" spans="24:31" ht="15" x14ac:dyDescent="0.2">
      <c r="Z107" s="44"/>
    </row>
  </sheetData>
  <sheetProtection algorithmName="SHA-512" hashValue="8dG9Xk5Tbn2HHTZUtjrztKD1t5XJGFQMToNI9RoX8jywQsYHU9pNxsOYUaYGX4ip5H3QnSDAGXa0c+Uzi2MqCw==" saltValue="VSDSpLJboWOtitgyjYFLSQ==" spinCount="100000" sheet="1" selectLockedCells="1"/>
  <mergeCells count="11">
    <mergeCell ref="B5:C5"/>
    <mergeCell ref="A82:C82"/>
    <mergeCell ref="B6:C6"/>
    <mergeCell ref="A79:C79"/>
    <mergeCell ref="A80:C80"/>
    <mergeCell ref="A81:C81"/>
    <mergeCell ref="B75:J75"/>
    <mergeCell ref="A8:C8"/>
    <mergeCell ref="A9:C9"/>
    <mergeCell ref="A10:C10"/>
    <mergeCell ref="A11:C11"/>
  </mergeCells>
  <phoneticPr fontId="0" type="noConversion"/>
  <conditionalFormatting sqref="J76:O76 K75:O75 B75">
    <cfRule type="cellIs" dxfId="3" priority="11" stopIfTrue="1" operator="equal">
      <formula>$S$75</formula>
    </cfRule>
    <cfRule type="cellIs" dxfId="2" priority="12" stopIfTrue="1" operator="equal">
      <formula>$S$78</formula>
    </cfRule>
    <cfRule type="cellIs" dxfId="1" priority="13" stopIfTrue="1" operator="equal">
      <formula>$S$79</formula>
    </cfRule>
  </conditionalFormatting>
  <conditionalFormatting sqref="C78">
    <cfRule type="cellIs" dxfId="0" priority="4" operator="greaterThan">
      <formula>0.95</formula>
    </cfRule>
  </conditionalFormatting>
  <dataValidations count="3">
    <dataValidation type="list" allowBlank="1" showInputMessage="1" showErrorMessage="1" sqref="B6:C6" xr:uid="{00000000-0002-0000-0100-000000000000}">
      <formula1>INDIRECT(B5)</formula1>
    </dataValidation>
    <dataValidation type="list" allowBlank="1" showInputMessage="1" showErrorMessage="1" sqref="H68" xr:uid="{00000000-0002-0000-0100-000001000000}">
      <formula1>INDIRECT(D5)</formula1>
    </dataValidation>
    <dataValidation type="list" allowBlank="1" showInputMessage="1" showErrorMessage="1" sqref="B5:C5" xr:uid="{A296351A-949A-410E-A615-068984ED6AEC}">
      <formula1>$X$2:$Y$2</formula1>
    </dataValidation>
  </dataValidations>
  <printOptions horizontalCentered="1" verticalCentered="1"/>
  <pageMargins left="0.74803149606299213" right="0.74803149606299213" top="0.98425196850393704" bottom="0.98425196850393704" header="0.51181102362204722" footer="0.51181102362204722"/>
  <pageSetup scale="4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83F21-4023-444F-8E42-D8E423542335}">
  <sheetPr>
    <tabColor indexed="41"/>
    <pageSetUpPr fitToPage="1"/>
  </sheetPr>
  <dimension ref="A1:O51"/>
  <sheetViews>
    <sheetView view="pageBreakPreview" zoomScale="50" zoomScaleNormal="100" zoomScaleSheetLayoutView="50" workbookViewId="0">
      <selection sqref="A1:O1"/>
    </sheetView>
  </sheetViews>
  <sheetFormatPr defaultColWidth="9.140625" defaultRowHeight="27" x14ac:dyDescent="0.2"/>
  <cols>
    <col min="1" max="1" width="45" style="130" customWidth="1"/>
    <col min="2" max="2" width="37.85546875" style="236" hidden="1" customWidth="1"/>
    <col min="3" max="3" width="15.7109375" style="131" customWidth="1"/>
    <col min="4" max="4" width="23.7109375" style="130" customWidth="1"/>
    <col min="5" max="5" width="15.7109375" style="85" customWidth="1"/>
    <col min="6" max="6" width="3.5703125" style="130" customWidth="1"/>
    <col min="7" max="7" width="16.7109375" style="130" customWidth="1"/>
    <col min="8" max="8" width="31.140625" style="130" customWidth="1"/>
    <col min="9" max="9" width="21.140625" style="130" customWidth="1"/>
    <col min="10" max="10" width="44.5703125" style="130" customWidth="1"/>
    <col min="11" max="11" width="96.5703125" style="130" customWidth="1"/>
    <col min="12" max="12" width="12.5703125" style="130" customWidth="1"/>
    <col min="13" max="13" width="24.85546875" style="130" customWidth="1"/>
    <col min="14" max="14" width="24.85546875" style="130" hidden="1" customWidth="1"/>
    <col min="15" max="15" width="53.85546875" style="130" customWidth="1"/>
    <col min="16" max="16384" width="9.140625" style="130"/>
  </cols>
  <sheetData>
    <row r="1" spans="1:15" ht="63" customHeight="1" x14ac:dyDescent="0.2">
      <c r="A1" s="262" t="s">
        <v>296</v>
      </c>
      <c r="B1" s="262"/>
      <c r="C1" s="262"/>
      <c r="D1" s="262"/>
      <c r="E1" s="262"/>
      <c r="F1" s="262"/>
      <c r="G1" s="262"/>
      <c r="H1" s="262"/>
      <c r="I1" s="262"/>
      <c r="J1" s="262"/>
      <c r="K1" s="262"/>
      <c r="L1" s="262"/>
      <c r="M1" s="262"/>
      <c r="N1" s="262"/>
      <c r="O1" s="262"/>
    </row>
    <row r="2" spans="1:15" s="202" customFormat="1" ht="72" customHeight="1" x14ac:dyDescent="0.2">
      <c r="A2" s="206" t="s">
        <v>117</v>
      </c>
      <c r="B2" s="241" t="s">
        <v>257</v>
      </c>
      <c r="C2" s="203" t="s">
        <v>127</v>
      </c>
      <c r="D2" s="205" t="s">
        <v>128</v>
      </c>
      <c r="E2" s="86" t="s">
        <v>129</v>
      </c>
      <c r="F2" s="203"/>
      <c r="G2" s="203" t="s">
        <v>130</v>
      </c>
      <c r="H2" s="204" t="s">
        <v>131</v>
      </c>
      <c r="I2" s="203" t="s">
        <v>132</v>
      </c>
      <c r="J2" s="203" t="s">
        <v>186</v>
      </c>
      <c r="K2" s="203" t="s">
        <v>137</v>
      </c>
      <c r="L2" s="203" t="s">
        <v>134</v>
      </c>
      <c r="M2" s="203" t="s">
        <v>136</v>
      </c>
      <c r="N2" s="203"/>
      <c r="O2" s="203" t="s">
        <v>135</v>
      </c>
    </row>
    <row r="3" spans="1:15" s="218" customFormat="1" ht="36" customHeight="1" thickBot="1" x14ac:dyDescent="0.25">
      <c r="A3" s="263" t="s">
        <v>187</v>
      </c>
      <c r="B3" s="263"/>
      <c r="C3" s="263"/>
      <c r="D3" s="263"/>
      <c r="E3" s="263"/>
      <c r="F3" s="263"/>
      <c r="G3" s="263"/>
      <c r="H3" s="263"/>
      <c r="I3" s="263"/>
      <c r="J3" s="263"/>
      <c r="K3" s="263"/>
      <c r="L3" s="263"/>
      <c r="M3" s="263"/>
      <c r="N3" s="263"/>
      <c r="O3" s="263"/>
    </row>
    <row r="4" spans="1:15" s="152" customFormat="1" ht="69.75" customHeight="1" thickTop="1" thickBot="1" x14ac:dyDescent="0.25">
      <c r="A4" s="187" t="s">
        <v>138</v>
      </c>
      <c r="B4" s="300" t="s">
        <v>256</v>
      </c>
      <c r="C4" s="200">
        <v>1.0500000000000001E-2</v>
      </c>
      <c r="D4" s="199" t="s">
        <v>240</v>
      </c>
      <c r="E4" s="286">
        <v>3.8300000000000001E-2</v>
      </c>
      <c r="F4" s="190"/>
      <c r="G4" s="217">
        <v>0.6</v>
      </c>
      <c r="H4" s="207">
        <v>0</v>
      </c>
      <c r="I4" s="216" t="s">
        <v>139</v>
      </c>
      <c r="J4" s="157" t="s">
        <v>184</v>
      </c>
      <c r="K4" s="156" t="s">
        <v>185</v>
      </c>
      <c r="L4" s="196" t="s">
        <v>140</v>
      </c>
      <c r="M4" s="180" t="s">
        <v>142</v>
      </c>
      <c r="N4" s="285" t="s">
        <v>295</v>
      </c>
      <c r="O4" s="195" t="s">
        <v>141</v>
      </c>
    </row>
    <row r="5" spans="1:15" s="152" customFormat="1" ht="69.75" customHeight="1" thickTop="1" thickBot="1" x14ac:dyDescent="0.25">
      <c r="A5" s="187" t="s">
        <v>138</v>
      </c>
      <c r="B5" s="300" t="s">
        <v>255</v>
      </c>
      <c r="C5" s="200">
        <v>1.15E-2</v>
      </c>
      <c r="D5" s="199" t="s">
        <v>239</v>
      </c>
      <c r="E5" s="286">
        <v>3.85E-2</v>
      </c>
      <c r="F5" s="161"/>
      <c r="G5" s="217">
        <v>0.75</v>
      </c>
      <c r="H5" s="207">
        <v>0</v>
      </c>
      <c r="I5" s="216" t="s">
        <v>139</v>
      </c>
      <c r="J5" s="157" t="s">
        <v>184</v>
      </c>
      <c r="K5" s="156" t="s">
        <v>185</v>
      </c>
      <c r="L5" s="196" t="s">
        <v>140</v>
      </c>
      <c r="M5" s="180" t="s">
        <v>142</v>
      </c>
      <c r="N5" s="285" t="s">
        <v>294</v>
      </c>
      <c r="O5" s="195" t="s">
        <v>141</v>
      </c>
    </row>
    <row r="6" spans="1:15" s="152" customFormat="1" ht="69.75" customHeight="1" thickTop="1" thickBot="1" x14ac:dyDescent="0.25">
      <c r="A6" s="187" t="s">
        <v>138</v>
      </c>
      <c r="B6" s="300" t="s">
        <v>254</v>
      </c>
      <c r="C6" s="200">
        <v>1.6899999999999998E-2</v>
      </c>
      <c r="D6" s="199" t="s">
        <v>238</v>
      </c>
      <c r="E6" s="286">
        <v>3.95E-2</v>
      </c>
      <c r="F6" s="188"/>
      <c r="G6" s="217">
        <v>0.8</v>
      </c>
      <c r="H6" s="207">
        <v>0</v>
      </c>
      <c r="I6" s="216" t="s">
        <v>139</v>
      </c>
      <c r="J6" s="157" t="s">
        <v>184</v>
      </c>
      <c r="K6" s="156" t="s">
        <v>185</v>
      </c>
      <c r="L6" s="196" t="s">
        <v>140</v>
      </c>
      <c r="M6" s="180" t="s">
        <v>142</v>
      </c>
      <c r="N6" s="285" t="s">
        <v>293</v>
      </c>
      <c r="O6" s="195" t="s">
        <v>141</v>
      </c>
    </row>
    <row r="7" spans="1:15" s="138" customFormat="1" ht="36" customHeight="1" thickTop="1" thickBot="1" x14ac:dyDescent="0.25">
      <c r="A7" s="192" t="s">
        <v>188</v>
      </c>
      <c r="B7" s="294"/>
      <c r="C7" s="192"/>
      <c r="D7" s="192"/>
      <c r="E7" s="192"/>
      <c r="F7" s="192"/>
      <c r="G7" s="192"/>
      <c r="H7" s="192"/>
      <c r="I7" s="192"/>
      <c r="J7" s="192"/>
      <c r="K7" s="192"/>
      <c r="L7" s="192"/>
      <c r="M7" s="192"/>
      <c r="N7" s="192"/>
      <c r="O7" s="192"/>
    </row>
    <row r="8" spans="1:15" s="152" customFormat="1" ht="69.75" customHeight="1" thickTop="1" thickBot="1" x14ac:dyDescent="0.25">
      <c r="A8" s="187" t="s">
        <v>143</v>
      </c>
      <c r="B8" s="300" t="s">
        <v>253</v>
      </c>
      <c r="C8" s="186">
        <v>1.6400000000000001E-2</v>
      </c>
      <c r="D8" s="183" t="s">
        <v>144</v>
      </c>
      <c r="E8" s="286">
        <v>4.07E-2</v>
      </c>
      <c r="F8" s="161"/>
      <c r="G8" s="184">
        <v>0.75</v>
      </c>
      <c r="H8" s="207">
        <v>995</v>
      </c>
      <c r="I8" s="182" t="s">
        <v>139</v>
      </c>
      <c r="J8" s="173" t="s">
        <v>189</v>
      </c>
      <c r="K8" s="156" t="s">
        <v>185</v>
      </c>
      <c r="L8" s="180" t="s">
        <v>140</v>
      </c>
      <c r="M8" s="180" t="s">
        <v>142</v>
      </c>
      <c r="N8" s="285" t="s">
        <v>292</v>
      </c>
      <c r="O8" s="180" t="s">
        <v>145</v>
      </c>
    </row>
    <row r="9" spans="1:15" s="152" customFormat="1" ht="69.75" customHeight="1" thickTop="1" thickBot="1" x14ac:dyDescent="0.25">
      <c r="A9" s="187" t="s">
        <v>143</v>
      </c>
      <c r="B9" s="300" t="s">
        <v>252</v>
      </c>
      <c r="C9" s="186">
        <v>1.9900000000000001E-2</v>
      </c>
      <c r="D9" s="183" t="s">
        <v>144</v>
      </c>
      <c r="E9" s="286">
        <v>4.1099999999999998E-2</v>
      </c>
      <c r="F9" s="161"/>
      <c r="G9" s="184">
        <v>0.75</v>
      </c>
      <c r="H9" s="207">
        <v>0</v>
      </c>
      <c r="I9" s="182" t="s">
        <v>139</v>
      </c>
      <c r="J9" s="157" t="s">
        <v>184</v>
      </c>
      <c r="K9" s="156" t="s">
        <v>185</v>
      </c>
      <c r="L9" s="180" t="s">
        <v>140</v>
      </c>
      <c r="M9" s="180" t="s">
        <v>142</v>
      </c>
      <c r="N9" s="285" t="s">
        <v>291</v>
      </c>
      <c r="O9" s="180" t="s">
        <v>145</v>
      </c>
    </row>
    <row r="10" spans="1:15" s="152" customFormat="1" ht="69.75" customHeight="1" thickTop="1" thickBot="1" x14ac:dyDescent="0.25">
      <c r="A10" s="187" t="s">
        <v>143</v>
      </c>
      <c r="B10" s="300" t="s">
        <v>251</v>
      </c>
      <c r="C10" s="186">
        <v>1.9400000000000001E-2</v>
      </c>
      <c r="D10" s="183" t="s">
        <v>144</v>
      </c>
      <c r="E10" s="286">
        <v>4.1099999999999998E-2</v>
      </c>
      <c r="F10" s="188"/>
      <c r="G10" s="184">
        <v>0.8</v>
      </c>
      <c r="H10" s="207">
        <v>995</v>
      </c>
      <c r="I10" s="182" t="s">
        <v>139</v>
      </c>
      <c r="J10" s="173" t="s">
        <v>189</v>
      </c>
      <c r="K10" s="156" t="s">
        <v>185</v>
      </c>
      <c r="L10" s="180" t="s">
        <v>140</v>
      </c>
      <c r="M10" s="180" t="s">
        <v>142</v>
      </c>
      <c r="N10" s="285" t="s">
        <v>290</v>
      </c>
      <c r="O10" s="180" t="s">
        <v>145</v>
      </c>
    </row>
    <row r="11" spans="1:15" s="152" customFormat="1" ht="69.75" customHeight="1" thickTop="1" thickBot="1" x14ac:dyDescent="0.25">
      <c r="A11" s="187" t="s">
        <v>143</v>
      </c>
      <c r="B11" s="300" t="s">
        <v>250</v>
      </c>
      <c r="C11" s="186">
        <v>2.29E-2</v>
      </c>
      <c r="D11" s="183" t="s">
        <v>144</v>
      </c>
      <c r="E11" s="286">
        <v>4.1599999999999998E-2</v>
      </c>
      <c r="F11" s="188"/>
      <c r="G11" s="184">
        <v>0.8</v>
      </c>
      <c r="H11" s="207">
        <v>0</v>
      </c>
      <c r="I11" s="182" t="s">
        <v>139</v>
      </c>
      <c r="J11" s="157" t="s">
        <v>184</v>
      </c>
      <c r="K11" s="156" t="s">
        <v>185</v>
      </c>
      <c r="L11" s="180" t="s">
        <v>140</v>
      </c>
      <c r="M11" s="180" t="s">
        <v>142</v>
      </c>
      <c r="N11" s="285" t="s">
        <v>289</v>
      </c>
      <c r="O11" s="180" t="s">
        <v>145</v>
      </c>
    </row>
    <row r="12" spans="1:15" s="135" customFormat="1" ht="69.75" customHeight="1" thickTop="1" thickBot="1" x14ac:dyDescent="0.25">
      <c r="A12" s="187" t="s">
        <v>146</v>
      </c>
      <c r="B12" s="300" t="s">
        <v>249</v>
      </c>
      <c r="C12" s="186">
        <v>2.1899999999999999E-2</v>
      </c>
      <c r="D12" s="183" t="s">
        <v>144</v>
      </c>
      <c r="E12" s="286">
        <v>3.9600000000000003E-2</v>
      </c>
      <c r="F12" s="161"/>
      <c r="G12" s="184">
        <v>0.75</v>
      </c>
      <c r="H12" s="207">
        <v>0</v>
      </c>
      <c r="I12" s="182" t="s">
        <v>150</v>
      </c>
      <c r="J12" s="157" t="s">
        <v>184</v>
      </c>
      <c r="K12" s="156" t="s">
        <v>185</v>
      </c>
      <c r="L12" s="180" t="s">
        <v>140</v>
      </c>
      <c r="M12" s="180" t="s">
        <v>142</v>
      </c>
      <c r="N12" s="285" t="s">
        <v>288</v>
      </c>
      <c r="O12" s="180" t="s">
        <v>145</v>
      </c>
    </row>
    <row r="13" spans="1:15" s="138" customFormat="1" ht="36" customHeight="1" thickTop="1" thickBot="1" x14ac:dyDescent="0.25">
      <c r="A13" s="192" t="s">
        <v>190</v>
      </c>
      <c r="B13" s="294"/>
      <c r="C13" s="192"/>
      <c r="D13" s="192"/>
      <c r="E13" s="192"/>
      <c r="F13" s="192"/>
      <c r="G13" s="192"/>
      <c r="H13" s="192"/>
      <c r="I13" s="193"/>
      <c r="J13" s="192"/>
      <c r="K13" s="192"/>
      <c r="L13" s="192"/>
      <c r="M13" s="192"/>
      <c r="N13" s="192"/>
      <c r="O13" s="192"/>
    </row>
    <row r="14" spans="1:15" s="138" customFormat="1" ht="82.5" customHeight="1" thickTop="1" thickBot="1" x14ac:dyDescent="0.25">
      <c r="A14" s="187" t="s">
        <v>138</v>
      </c>
      <c r="B14" s="295" t="s">
        <v>248</v>
      </c>
      <c r="C14" s="200">
        <v>1.2500000000000001E-2</v>
      </c>
      <c r="D14" s="199" t="s">
        <v>237</v>
      </c>
      <c r="E14" s="286">
        <v>3.73E-2</v>
      </c>
      <c r="F14" s="190"/>
      <c r="G14" s="201">
        <v>0.6</v>
      </c>
      <c r="H14" s="198">
        <v>0</v>
      </c>
      <c r="I14" s="197" t="s">
        <v>139</v>
      </c>
      <c r="J14" s="182" t="s">
        <v>184</v>
      </c>
      <c r="K14" s="181" t="s">
        <v>191</v>
      </c>
      <c r="L14" s="196" t="s">
        <v>140</v>
      </c>
      <c r="M14" s="180" t="s">
        <v>148</v>
      </c>
      <c r="N14" s="285" t="s">
        <v>287</v>
      </c>
      <c r="O14" s="195" t="s">
        <v>141</v>
      </c>
    </row>
    <row r="15" spans="1:15" s="138" customFormat="1" ht="82.5" customHeight="1" thickTop="1" thickBot="1" x14ac:dyDescent="0.25">
      <c r="A15" s="187" t="s">
        <v>138</v>
      </c>
      <c r="B15" s="295" t="s">
        <v>247</v>
      </c>
      <c r="C15" s="200">
        <v>1.35E-2</v>
      </c>
      <c r="D15" s="199" t="s">
        <v>236</v>
      </c>
      <c r="E15" s="286">
        <v>3.7499999999999999E-2</v>
      </c>
      <c r="F15" s="161"/>
      <c r="G15" s="201">
        <v>0.75</v>
      </c>
      <c r="H15" s="198">
        <v>0</v>
      </c>
      <c r="I15" s="197" t="s">
        <v>139</v>
      </c>
      <c r="J15" s="182" t="s">
        <v>184</v>
      </c>
      <c r="K15" s="181" t="s">
        <v>192</v>
      </c>
      <c r="L15" s="196" t="s">
        <v>140</v>
      </c>
      <c r="M15" s="180" t="s">
        <v>148</v>
      </c>
      <c r="N15" s="285" t="s">
        <v>286</v>
      </c>
      <c r="O15" s="195" t="s">
        <v>141</v>
      </c>
    </row>
    <row r="16" spans="1:15" s="138" customFormat="1" ht="82.5" customHeight="1" thickTop="1" thickBot="1" x14ac:dyDescent="0.25">
      <c r="A16" s="187" t="s">
        <v>138</v>
      </c>
      <c r="B16" s="295" t="s">
        <v>246</v>
      </c>
      <c r="C16" s="200">
        <v>1.89E-2</v>
      </c>
      <c r="D16" s="199" t="s">
        <v>235</v>
      </c>
      <c r="E16" s="286">
        <v>3.8699999999999998E-2</v>
      </c>
      <c r="F16" s="188"/>
      <c r="G16" s="201">
        <v>0.8</v>
      </c>
      <c r="H16" s="198">
        <v>0</v>
      </c>
      <c r="I16" s="197" t="s">
        <v>139</v>
      </c>
      <c r="J16" s="182" t="s">
        <v>184</v>
      </c>
      <c r="K16" s="181" t="s">
        <v>193</v>
      </c>
      <c r="L16" s="196" t="s">
        <v>140</v>
      </c>
      <c r="M16" s="180" t="s">
        <v>148</v>
      </c>
      <c r="N16" s="285" t="s">
        <v>285</v>
      </c>
      <c r="O16" s="195" t="s">
        <v>141</v>
      </c>
    </row>
    <row r="17" spans="1:15" s="138" customFormat="1" ht="36" customHeight="1" thickTop="1" thickBot="1" x14ac:dyDescent="0.25">
      <c r="A17" s="192" t="s">
        <v>190</v>
      </c>
      <c r="B17" s="294"/>
      <c r="C17" s="194"/>
      <c r="D17" s="192"/>
      <c r="E17" s="194"/>
      <c r="F17" s="192"/>
      <c r="G17" s="192"/>
      <c r="H17" s="192"/>
      <c r="I17" s="193"/>
      <c r="J17" s="192"/>
      <c r="K17" s="193"/>
      <c r="L17" s="192"/>
      <c r="M17" s="192"/>
      <c r="N17" s="192"/>
      <c r="O17" s="192"/>
    </row>
    <row r="18" spans="1:15" s="152" customFormat="1" ht="81.75" customHeight="1" thickTop="1" thickBot="1" x14ac:dyDescent="0.3">
      <c r="A18" s="299" t="s">
        <v>143</v>
      </c>
      <c r="B18" s="298" t="s">
        <v>284</v>
      </c>
      <c r="C18" s="297">
        <v>1.9900000000000001E-2</v>
      </c>
      <c r="D18" s="183" t="s">
        <v>144</v>
      </c>
      <c r="E18" s="246">
        <v>0.04</v>
      </c>
      <c r="F18" s="161"/>
      <c r="G18" s="184">
        <v>0.75</v>
      </c>
      <c r="H18" s="183">
        <v>0</v>
      </c>
      <c r="I18" s="182" t="s">
        <v>139</v>
      </c>
      <c r="J18" s="182" t="s">
        <v>184</v>
      </c>
      <c r="K18" s="181" t="s">
        <v>193</v>
      </c>
      <c r="L18" s="180" t="s">
        <v>140</v>
      </c>
      <c r="M18" s="180" t="s">
        <v>148</v>
      </c>
      <c r="N18" s="296" t="s">
        <v>283</v>
      </c>
      <c r="O18" s="180" t="s">
        <v>145</v>
      </c>
    </row>
    <row r="19" spans="1:15" s="152" customFormat="1" ht="81.75" customHeight="1" thickTop="1" thickBot="1" x14ac:dyDescent="0.25">
      <c r="A19" s="187" t="s">
        <v>143</v>
      </c>
      <c r="B19" s="295" t="s">
        <v>282</v>
      </c>
      <c r="C19" s="186">
        <v>2.1999999999999999E-2</v>
      </c>
      <c r="D19" s="183" t="s">
        <v>144</v>
      </c>
      <c r="E19" s="286">
        <v>4.0399999999999998E-2</v>
      </c>
      <c r="F19" s="188"/>
      <c r="G19" s="191">
        <v>0.8</v>
      </c>
      <c r="H19" s="183">
        <v>0</v>
      </c>
      <c r="I19" s="182" t="s">
        <v>139</v>
      </c>
      <c r="J19" s="182" t="s">
        <v>184</v>
      </c>
      <c r="K19" s="181" t="s">
        <v>193</v>
      </c>
      <c r="L19" s="180" t="s">
        <v>140</v>
      </c>
      <c r="M19" s="180" t="s">
        <v>148</v>
      </c>
      <c r="N19" s="285" t="s">
        <v>281</v>
      </c>
      <c r="O19" s="180" t="s">
        <v>145</v>
      </c>
    </row>
    <row r="20" spans="1:15" s="152" customFormat="1" ht="81.75" customHeight="1" thickTop="1" thickBot="1" x14ac:dyDescent="0.25">
      <c r="A20" s="187" t="s">
        <v>147</v>
      </c>
      <c r="B20" s="295" t="s">
        <v>280</v>
      </c>
      <c r="C20" s="186">
        <v>2.2499999999999999E-2</v>
      </c>
      <c r="D20" s="183" t="s">
        <v>144</v>
      </c>
      <c r="E20" s="286">
        <v>3.5900000000000001E-2</v>
      </c>
      <c r="F20" s="190"/>
      <c r="G20" s="184">
        <v>0.6</v>
      </c>
      <c r="H20" s="183">
        <v>0</v>
      </c>
      <c r="I20" s="182" t="s">
        <v>197</v>
      </c>
      <c r="J20" s="182" t="s">
        <v>184</v>
      </c>
      <c r="K20" s="181" t="s">
        <v>193</v>
      </c>
      <c r="L20" s="180" t="s">
        <v>140</v>
      </c>
      <c r="M20" s="180" t="s">
        <v>148</v>
      </c>
      <c r="N20" s="285" t="s">
        <v>279</v>
      </c>
      <c r="O20" s="180" t="s">
        <v>145</v>
      </c>
    </row>
    <row r="21" spans="1:15" s="152" customFormat="1" ht="81.75" customHeight="1" thickTop="1" thickBot="1" x14ac:dyDescent="0.25">
      <c r="A21" s="187" t="s">
        <v>147</v>
      </c>
      <c r="B21" s="295" t="s">
        <v>278</v>
      </c>
      <c r="C21" s="186">
        <v>2.35E-2</v>
      </c>
      <c r="D21" s="183" t="s">
        <v>144</v>
      </c>
      <c r="E21" s="286">
        <v>3.6299999999999999E-2</v>
      </c>
      <c r="F21" s="189"/>
      <c r="G21" s="184">
        <v>0.7</v>
      </c>
      <c r="H21" s="183">
        <v>0</v>
      </c>
      <c r="I21" s="182" t="s">
        <v>197</v>
      </c>
      <c r="J21" s="182" t="s">
        <v>184</v>
      </c>
      <c r="K21" s="181" t="s">
        <v>193</v>
      </c>
      <c r="L21" s="180" t="s">
        <v>140</v>
      </c>
      <c r="M21" s="180" t="s">
        <v>148</v>
      </c>
      <c r="N21" s="285" t="s">
        <v>277</v>
      </c>
      <c r="O21" s="180" t="s">
        <v>145</v>
      </c>
    </row>
    <row r="22" spans="1:15" s="152" customFormat="1" ht="81.75" customHeight="1" thickTop="1" thickBot="1" x14ac:dyDescent="0.25">
      <c r="A22" s="187" t="s">
        <v>147</v>
      </c>
      <c r="B22" s="295" t="s">
        <v>276</v>
      </c>
      <c r="C22" s="186">
        <v>2.4500000000000001E-2</v>
      </c>
      <c r="D22" s="183" t="s">
        <v>144</v>
      </c>
      <c r="E22" s="286">
        <v>3.6700000000000003E-2</v>
      </c>
      <c r="F22" s="161"/>
      <c r="G22" s="184">
        <v>0.75</v>
      </c>
      <c r="H22" s="183">
        <v>0</v>
      </c>
      <c r="I22" s="182" t="s">
        <v>197</v>
      </c>
      <c r="J22" s="182" t="s">
        <v>184</v>
      </c>
      <c r="K22" s="181" t="s">
        <v>193</v>
      </c>
      <c r="L22" s="180" t="s">
        <v>140</v>
      </c>
      <c r="M22" s="180" t="s">
        <v>148</v>
      </c>
      <c r="N22" s="285" t="s">
        <v>275</v>
      </c>
      <c r="O22" s="180" t="s">
        <v>145</v>
      </c>
    </row>
    <row r="23" spans="1:15" s="152" customFormat="1" ht="81.75" customHeight="1" thickTop="1" thickBot="1" x14ac:dyDescent="0.25">
      <c r="A23" s="187" t="s">
        <v>147</v>
      </c>
      <c r="B23" s="295" t="s">
        <v>274</v>
      </c>
      <c r="C23" s="186">
        <v>2.5499999999999998E-2</v>
      </c>
      <c r="D23" s="183" t="s">
        <v>144</v>
      </c>
      <c r="E23" s="286">
        <v>3.7100000000000001E-2</v>
      </c>
      <c r="F23" s="188"/>
      <c r="G23" s="184">
        <v>0.8</v>
      </c>
      <c r="H23" s="183">
        <v>0</v>
      </c>
      <c r="I23" s="182" t="s">
        <v>197</v>
      </c>
      <c r="J23" s="182" t="s">
        <v>184</v>
      </c>
      <c r="K23" s="181" t="s">
        <v>193</v>
      </c>
      <c r="L23" s="180" t="s">
        <v>140</v>
      </c>
      <c r="M23" s="180" t="s">
        <v>148</v>
      </c>
      <c r="N23" s="285" t="s">
        <v>273</v>
      </c>
      <c r="O23" s="180" t="s">
        <v>145</v>
      </c>
    </row>
    <row r="24" spans="1:15" s="142" customFormat="1" ht="36" customHeight="1" thickTop="1" thickBot="1" x14ac:dyDescent="0.25">
      <c r="A24" s="179" t="s">
        <v>194</v>
      </c>
      <c r="B24" s="294"/>
      <c r="C24" s="179"/>
      <c r="D24" s="179"/>
      <c r="E24" s="247"/>
      <c r="F24" s="179"/>
      <c r="G24" s="179"/>
      <c r="H24" s="179"/>
      <c r="I24" s="179"/>
      <c r="J24" s="179"/>
      <c r="K24" s="179"/>
      <c r="L24" s="179"/>
      <c r="M24" s="179"/>
      <c r="N24" s="179"/>
      <c r="O24" s="179"/>
    </row>
    <row r="25" spans="1:15" s="152" customFormat="1" ht="72" customHeight="1" thickTop="1" thickBot="1" x14ac:dyDescent="0.25">
      <c r="A25" s="178" t="s">
        <v>138</v>
      </c>
      <c r="B25" s="293" t="s">
        <v>245</v>
      </c>
      <c r="C25" s="289">
        <v>3.5900000000000001E-2</v>
      </c>
      <c r="D25" s="168" t="s">
        <v>181</v>
      </c>
      <c r="E25" s="286">
        <v>4.3299999999999998E-2</v>
      </c>
      <c r="F25" s="169"/>
      <c r="G25" s="177">
        <v>0.6</v>
      </c>
      <c r="H25" s="168">
        <v>995</v>
      </c>
      <c r="I25" s="176" t="s">
        <v>139</v>
      </c>
      <c r="J25" s="173" t="s">
        <v>184</v>
      </c>
      <c r="K25" s="156" t="s">
        <v>185</v>
      </c>
      <c r="L25" s="164" t="s">
        <v>140</v>
      </c>
      <c r="M25" s="164" t="s">
        <v>142</v>
      </c>
      <c r="N25" s="285" t="s">
        <v>272</v>
      </c>
      <c r="O25" s="171" t="s">
        <v>141</v>
      </c>
    </row>
    <row r="26" spans="1:15" s="152" customFormat="1" ht="72" customHeight="1" thickTop="1" thickBot="1" x14ac:dyDescent="0.25">
      <c r="A26" s="175" t="s">
        <v>138</v>
      </c>
      <c r="B26" s="292" t="s">
        <v>244</v>
      </c>
      <c r="C26" s="291">
        <v>4.0899999999999999E-2</v>
      </c>
      <c r="D26" s="159" t="s">
        <v>234</v>
      </c>
      <c r="E26" s="286">
        <v>4.3999999999999997E-2</v>
      </c>
      <c r="F26" s="161"/>
      <c r="G26" s="160">
        <v>0.75</v>
      </c>
      <c r="H26" s="159">
        <v>995</v>
      </c>
      <c r="I26" s="174" t="s">
        <v>139</v>
      </c>
      <c r="J26" s="173" t="s">
        <v>184</v>
      </c>
      <c r="K26" s="156" t="s">
        <v>185</v>
      </c>
      <c r="L26" s="172" t="s">
        <v>140</v>
      </c>
      <c r="M26" s="154" t="s">
        <v>142</v>
      </c>
      <c r="N26" s="285" t="s">
        <v>271</v>
      </c>
      <c r="O26" s="171" t="s">
        <v>141</v>
      </c>
    </row>
    <row r="27" spans="1:15" s="152" customFormat="1" ht="72" customHeight="1" thickTop="1" thickBot="1" x14ac:dyDescent="0.25">
      <c r="A27" s="170" t="s">
        <v>149</v>
      </c>
      <c r="B27" s="290" t="s">
        <v>243</v>
      </c>
      <c r="C27" s="289">
        <v>2.5899999999999999E-2</v>
      </c>
      <c r="D27" s="168" t="s">
        <v>182</v>
      </c>
      <c r="E27" s="286">
        <v>4.02E-2</v>
      </c>
      <c r="F27" s="169"/>
      <c r="G27" s="160">
        <v>0.6</v>
      </c>
      <c r="H27" s="168">
        <v>995</v>
      </c>
      <c r="I27" s="167" t="s">
        <v>150</v>
      </c>
      <c r="J27" s="166" t="s">
        <v>184</v>
      </c>
      <c r="K27" s="156" t="s">
        <v>185</v>
      </c>
      <c r="L27" s="165" t="s">
        <v>140</v>
      </c>
      <c r="M27" s="164" t="s">
        <v>142</v>
      </c>
      <c r="N27" s="285" t="s">
        <v>270</v>
      </c>
      <c r="O27" s="163" t="s">
        <v>151</v>
      </c>
    </row>
    <row r="28" spans="1:15" s="152" customFormat="1" ht="72" customHeight="1" thickTop="1" thickBot="1" x14ac:dyDescent="0.25">
      <c r="A28" s="162" t="s">
        <v>149</v>
      </c>
      <c r="B28" s="288" t="s">
        <v>242</v>
      </c>
      <c r="C28" s="287">
        <v>3.09E-2</v>
      </c>
      <c r="D28" s="240" t="s">
        <v>180</v>
      </c>
      <c r="E28" s="286">
        <v>4.1399999999999999E-2</v>
      </c>
      <c r="F28" s="161"/>
      <c r="G28" s="160">
        <v>0.75</v>
      </c>
      <c r="H28" s="159">
        <v>995</v>
      </c>
      <c r="I28" s="158" t="s">
        <v>150</v>
      </c>
      <c r="J28" s="157" t="s">
        <v>184</v>
      </c>
      <c r="K28" s="156" t="s">
        <v>185</v>
      </c>
      <c r="L28" s="155" t="s">
        <v>140</v>
      </c>
      <c r="M28" s="154" t="s">
        <v>142</v>
      </c>
      <c r="N28" s="285" t="s">
        <v>269</v>
      </c>
      <c r="O28" s="153" t="s">
        <v>151</v>
      </c>
    </row>
    <row r="29" spans="1:15" s="142" customFormat="1" ht="46.5" customHeight="1" thickTop="1" x14ac:dyDescent="0.2">
      <c r="A29" s="151"/>
      <c r="B29" s="239"/>
      <c r="C29" s="150"/>
      <c r="D29" s="149"/>
      <c r="E29" s="95"/>
      <c r="F29" s="148"/>
      <c r="G29" s="148"/>
      <c r="H29" s="147"/>
      <c r="I29" s="146"/>
      <c r="J29" s="146"/>
      <c r="K29" s="145"/>
      <c r="L29" s="143"/>
      <c r="M29" s="144"/>
      <c r="N29" s="144"/>
      <c r="O29" s="143"/>
    </row>
    <row r="30" spans="1:15" s="138" customFormat="1" ht="45.75" customHeight="1" x14ac:dyDescent="0.2">
      <c r="A30" s="141"/>
      <c r="B30" s="238"/>
      <c r="C30" s="140"/>
      <c r="D30" s="139"/>
      <c r="E30" s="94"/>
      <c r="F30" s="139"/>
      <c r="G30" s="139"/>
      <c r="H30" s="139"/>
      <c r="I30" s="139"/>
      <c r="J30" s="139"/>
      <c r="K30" s="139"/>
      <c r="L30" s="139"/>
      <c r="M30" s="139"/>
      <c r="N30" s="139"/>
      <c r="O30" s="139"/>
    </row>
    <row r="31" spans="1:15" ht="45" customHeight="1" thickBot="1" x14ac:dyDescent="0.25">
      <c r="A31" s="264" t="s">
        <v>152</v>
      </c>
      <c r="B31" s="264"/>
      <c r="C31" s="264"/>
      <c r="D31" s="264"/>
      <c r="E31" s="264"/>
      <c r="F31" s="264"/>
      <c r="G31" s="264"/>
      <c r="H31" s="264"/>
      <c r="I31" s="264"/>
      <c r="J31" s="264"/>
      <c r="K31" s="264"/>
      <c r="L31" s="264"/>
      <c r="M31" s="264"/>
      <c r="N31" s="264"/>
      <c r="O31" s="264"/>
    </row>
    <row r="32" spans="1:15" s="133" customFormat="1" ht="33" customHeight="1" thickTop="1" thickBot="1" x14ac:dyDescent="0.25">
      <c r="A32" s="265" t="s">
        <v>268</v>
      </c>
      <c r="B32" s="265"/>
      <c r="C32" s="266"/>
      <c r="D32" s="266"/>
      <c r="E32" s="266"/>
      <c r="F32" s="266"/>
      <c r="G32" s="266"/>
      <c r="H32" s="266"/>
      <c r="I32" s="266"/>
      <c r="J32" s="266"/>
      <c r="K32" s="266"/>
      <c r="L32" s="266"/>
      <c r="M32" s="266"/>
      <c r="N32" s="266"/>
      <c r="O32" s="266"/>
    </row>
    <row r="33" spans="1:15" s="137" customFormat="1" ht="33" customHeight="1" thickTop="1" thickBot="1" x14ac:dyDescent="0.25">
      <c r="A33" s="267" t="s">
        <v>266</v>
      </c>
      <c r="B33" s="267"/>
      <c r="C33" s="268"/>
      <c r="D33" s="268"/>
      <c r="E33" s="268"/>
      <c r="F33" s="268"/>
      <c r="G33" s="268"/>
      <c r="H33" s="268"/>
      <c r="I33" s="268"/>
      <c r="J33" s="268"/>
      <c r="K33" s="268"/>
      <c r="L33" s="268"/>
      <c r="M33" s="268"/>
      <c r="N33" s="268"/>
      <c r="O33" s="268"/>
    </row>
    <row r="34" spans="1:15" s="136" customFormat="1" ht="33" customHeight="1" thickTop="1" thickBot="1" x14ac:dyDescent="0.25">
      <c r="A34" s="269" t="s">
        <v>153</v>
      </c>
      <c r="B34" s="269"/>
      <c r="C34" s="266"/>
      <c r="D34" s="266"/>
      <c r="E34" s="266"/>
      <c r="F34" s="266"/>
      <c r="G34" s="266"/>
      <c r="H34" s="266"/>
      <c r="I34" s="266"/>
      <c r="J34" s="266"/>
      <c r="K34" s="266"/>
      <c r="L34" s="266"/>
      <c r="M34" s="266"/>
      <c r="N34" s="266"/>
      <c r="O34" s="266"/>
    </row>
    <row r="35" spans="1:15" s="135" customFormat="1" ht="33" customHeight="1" thickTop="1" thickBot="1" x14ac:dyDescent="0.25">
      <c r="A35" s="265" t="s">
        <v>154</v>
      </c>
      <c r="B35" s="265"/>
      <c r="C35" s="270"/>
      <c r="D35" s="270"/>
      <c r="E35" s="270"/>
      <c r="F35" s="270"/>
      <c r="G35" s="270"/>
      <c r="H35" s="270"/>
      <c r="I35" s="270"/>
      <c r="J35" s="270"/>
      <c r="K35" s="270"/>
      <c r="L35" s="270"/>
      <c r="M35" s="270"/>
      <c r="N35" s="270"/>
      <c r="O35" s="270"/>
    </row>
    <row r="36" spans="1:15" s="133" customFormat="1" ht="33" customHeight="1" thickTop="1" thickBot="1" x14ac:dyDescent="0.25">
      <c r="A36" s="265" t="s">
        <v>155</v>
      </c>
      <c r="B36" s="265"/>
      <c r="C36" s="266"/>
      <c r="D36" s="266"/>
      <c r="E36" s="266"/>
      <c r="F36" s="266"/>
      <c r="G36" s="266"/>
      <c r="H36" s="266"/>
      <c r="I36" s="266"/>
      <c r="J36" s="266"/>
      <c r="K36" s="266"/>
      <c r="L36" s="266"/>
      <c r="M36" s="266"/>
      <c r="N36" s="266"/>
      <c r="O36" s="266"/>
    </row>
    <row r="37" spans="1:15" s="133" customFormat="1" ht="33" customHeight="1" thickTop="1" thickBot="1" x14ac:dyDescent="0.25">
      <c r="A37" s="271" t="s">
        <v>156</v>
      </c>
      <c r="B37" s="272"/>
      <c r="C37" s="273"/>
      <c r="D37" s="273"/>
      <c r="E37" s="273"/>
      <c r="F37" s="273"/>
      <c r="G37" s="273"/>
      <c r="H37" s="273"/>
      <c r="I37" s="273"/>
      <c r="J37" s="273"/>
      <c r="K37" s="273"/>
      <c r="L37" s="273"/>
      <c r="M37" s="273"/>
      <c r="N37" s="273"/>
      <c r="O37" s="273"/>
    </row>
    <row r="38" spans="1:15" s="133" customFormat="1" ht="33" customHeight="1" thickTop="1" thickBot="1" x14ac:dyDescent="0.25">
      <c r="A38" s="271" t="s">
        <v>157</v>
      </c>
      <c r="B38" s="272"/>
      <c r="C38" s="274"/>
      <c r="D38" s="274"/>
      <c r="E38" s="274"/>
      <c r="F38" s="274"/>
      <c r="G38" s="274"/>
      <c r="H38" s="274"/>
      <c r="I38" s="274"/>
      <c r="J38" s="274"/>
      <c r="K38" s="274"/>
      <c r="L38" s="274"/>
      <c r="M38" s="274"/>
      <c r="N38" s="274"/>
      <c r="O38" s="274"/>
    </row>
    <row r="39" spans="1:15" s="133" customFormat="1" ht="33" customHeight="1" thickTop="1" thickBot="1" x14ac:dyDescent="0.25">
      <c r="A39" s="271" t="s">
        <v>158</v>
      </c>
      <c r="B39" s="272"/>
      <c r="C39" s="274"/>
      <c r="D39" s="274"/>
      <c r="E39" s="274"/>
      <c r="F39" s="274"/>
      <c r="G39" s="274"/>
      <c r="H39" s="274"/>
      <c r="I39" s="274"/>
      <c r="J39" s="274"/>
      <c r="K39" s="274"/>
      <c r="L39" s="274"/>
      <c r="M39" s="274"/>
      <c r="N39" s="274"/>
      <c r="O39" s="274"/>
    </row>
    <row r="40" spans="1:15" s="133" customFormat="1" ht="33" customHeight="1" thickTop="1" thickBot="1" x14ac:dyDescent="0.25">
      <c r="A40" s="259" t="s">
        <v>159</v>
      </c>
      <c r="B40" s="260"/>
      <c r="C40" s="261"/>
      <c r="D40" s="261"/>
      <c r="E40" s="261"/>
      <c r="F40" s="261"/>
      <c r="G40" s="261"/>
      <c r="H40" s="261"/>
      <c r="I40" s="261"/>
      <c r="J40" s="261"/>
      <c r="K40" s="261"/>
      <c r="L40" s="261"/>
      <c r="M40" s="261"/>
      <c r="N40" s="261"/>
      <c r="O40" s="261"/>
    </row>
    <row r="41" spans="1:15" s="133" customFormat="1" ht="33" customHeight="1" thickTop="1" thickBot="1" x14ac:dyDescent="0.25">
      <c r="A41" s="248" t="s">
        <v>195</v>
      </c>
      <c r="B41" s="237"/>
      <c r="C41" s="249"/>
      <c r="D41" s="249"/>
      <c r="E41" s="249"/>
      <c r="F41" s="249"/>
      <c r="G41" s="249"/>
      <c r="H41" s="249"/>
      <c r="I41" s="249"/>
      <c r="J41" s="249"/>
      <c r="K41" s="249"/>
      <c r="L41" s="249"/>
      <c r="M41" s="249"/>
      <c r="N41" s="249"/>
      <c r="O41" s="249"/>
    </row>
    <row r="42" spans="1:15" s="133" customFormat="1" ht="33" customHeight="1" thickTop="1" thickBot="1" x14ac:dyDescent="0.25">
      <c r="A42" s="259" t="s">
        <v>160</v>
      </c>
      <c r="B42" s="260"/>
      <c r="C42" s="261"/>
      <c r="D42" s="261"/>
      <c r="E42" s="261"/>
      <c r="F42" s="261"/>
      <c r="G42" s="261"/>
      <c r="H42" s="261"/>
      <c r="I42" s="261"/>
      <c r="J42" s="261"/>
      <c r="K42" s="261"/>
      <c r="L42" s="261"/>
      <c r="M42" s="261"/>
      <c r="N42" s="261"/>
      <c r="O42" s="261"/>
    </row>
    <row r="43" spans="1:15" s="133" customFormat="1" ht="33" customHeight="1" thickTop="1" thickBot="1" x14ac:dyDescent="0.25">
      <c r="A43" s="259" t="s">
        <v>161</v>
      </c>
      <c r="B43" s="260"/>
      <c r="C43" s="274"/>
      <c r="D43" s="274"/>
      <c r="E43" s="274"/>
      <c r="F43" s="274"/>
      <c r="G43" s="274"/>
      <c r="H43" s="274"/>
      <c r="I43" s="274"/>
      <c r="J43" s="274"/>
      <c r="K43" s="274"/>
      <c r="L43" s="274"/>
      <c r="M43" s="274"/>
      <c r="N43" s="274"/>
      <c r="O43" s="274"/>
    </row>
    <row r="44" spans="1:15" s="134" customFormat="1" ht="33" customHeight="1" thickTop="1" thickBot="1" x14ac:dyDescent="0.25">
      <c r="A44" s="259" t="s">
        <v>231</v>
      </c>
      <c r="B44" s="260"/>
      <c r="C44" s="261"/>
      <c r="D44" s="261"/>
      <c r="E44" s="261"/>
      <c r="F44" s="261"/>
      <c r="G44" s="261"/>
      <c r="H44" s="261"/>
      <c r="I44" s="261"/>
      <c r="J44" s="261"/>
      <c r="K44" s="261"/>
      <c r="L44" s="261"/>
      <c r="M44" s="261"/>
      <c r="N44" s="261"/>
      <c r="O44" s="261"/>
    </row>
    <row r="45" spans="1:15" s="133" customFormat="1" ht="33" customHeight="1" thickTop="1" thickBot="1" x14ac:dyDescent="0.25">
      <c r="A45" s="259" t="s">
        <v>162</v>
      </c>
      <c r="B45" s="260"/>
      <c r="C45" s="274"/>
      <c r="D45" s="274"/>
      <c r="E45" s="274"/>
      <c r="F45" s="274"/>
      <c r="G45" s="274"/>
      <c r="H45" s="274"/>
      <c r="I45" s="274"/>
      <c r="J45" s="274"/>
      <c r="K45" s="274"/>
      <c r="L45" s="274"/>
      <c r="M45" s="274"/>
      <c r="N45" s="274"/>
      <c r="O45" s="274"/>
    </row>
    <row r="46" spans="1:15" s="133" customFormat="1" ht="33" customHeight="1" thickTop="1" thickBot="1" x14ac:dyDescent="0.25">
      <c r="A46" s="271" t="s">
        <v>163</v>
      </c>
      <c r="B46" s="272"/>
      <c r="C46" s="274"/>
      <c r="D46" s="274"/>
      <c r="E46" s="274"/>
      <c r="F46" s="274"/>
      <c r="G46" s="274"/>
      <c r="H46" s="274"/>
      <c r="I46" s="274"/>
      <c r="J46" s="274"/>
      <c r="K46" s="274"/>
      <c r="L46" s="274"/>
      <c r="M46" s="274"/>
      <c r="N46" s="274"/>
      <c r="O46" s="274"/>
    </row>
    <row r="47" spans="1:15" s="133" customFormat="1" ht="33" customHeight="1" thickTop="1" thickBot="1" x14ac:dyDescent="0.25">
      <c r="A47" s="271" t="s">
        <v>164</v>
      </c>
      <c r="B47" s="272"/>
      <c r="C47" s="273"/>
      <c r="D47" s="273"/>
      <c r="E47" s="273"/>
      <c r="F47" s="273"/>
      <c r="G47" s="273"/>
      <c r="H47" s="273"/>
      <c r="I47" s="273"/>
      <c r="J47" s="273"/>
      <c r="K47" s="273"/>
      <c r="L47" s="273"/>
      <c r="M47" s="273"/>
      <c r="N47" s="273"/>
      <c r="O47" s="273"/>
    </row>
    <row r="48" spans="1:15" s="133" customFormat="1" ht="33" customHeight="1" thickTop="1" thickBot="1" x14ac:dyDescent="0.25">
      <c r="A48" s="271" t="s">
        <v>165</v>
      </c>
      <c r="B48" s="272"/>
      <c r="C48" s="274"/>
      <c r="D48" s="274"/>
      <c r="E48" s="274"/>
      <c r="F48" s="274"/>
      <c r="G48" s="274"/>
      <c r="H48" s="274"/>
      <c r="I48" s="274"/>
      <c r="J48" s="274"/>
      <c r="K48" s="274"/>
      <c r="L48" s="274"/>
      <c r="M48" s="274"/>
      <c r="N48" s="274"/>
      <c r="O48" s="274"/>
    </row>
    <row r="49" spans="1:15" s="133" customFormat="1" ht="33" customHeight="1" thickTop="1" thickBot="1" x14ac:dyDescent="0.25">
      <c r="A49" s="271" t="s">
        <v>166</v>
      </c>
      <c r="B49" s="272"/>
      <c r="C49" s="274"/>
      <c r="D49" s="274"/>
      <c r="E49" s="274"/>
      <c r="F49" s="274"/>
      <c r="G49" s="274"/>
      <c r="H49" s="274"/>
      <c r="I49" s="274"/>
      <c r="J49" s="274"/>
      <c r="K49" s="274"/>
      <c r="L49" s="274"/>
      <c r="M49" s="274"/>
      <c r="N49" s="274"/>
      <c r="O49" s="274"/>
    </row>
    <row r="50" spans="1:15" s="132" customFormat="1" ht="30.75" hidden="1" customHeight="1" thickTop="1" thickBot="1" x14ac:dyDescent="0.25">
      <c r="A50" s="275" t="s">
        <v>196</v>
      </c>
      <c r="B50" s="275"/>
      <c r="C50" s="276"/>
      <c r="D50" s="276"/>
      <c r="E50" s="276"/>
      <c r="F50" s="276"/>
      <c r="G50" s="276"/>
      <c r="H50" s="276"/>
      <c r="I50" s="276"/>
      <c r="J50" s="276"/>
      <c r="K50" s="276"/>
      <c r="L50" s="276"/>
      <c r="M50" s="276"/>
      <c r="N50" s="276"/>
      <c r="O50" s="276"/>
    </row>
    <row r="51" spans="1:15" ht="27.75" thickTop="1" x14ac:dyDescent="0.2"/>
  </sheetData>
  <sheetProtection algorithmName="SHA-512" hashValue="MHgdDyzEp6Tqi893lCOQ5pmj1fW6m2+dQqhDt8yEhMygT6z70CPQAJ+Nz1m3nXU/5ZGXON2jgMfBM4ibZsH84Q==" saltValue="ApoaIqbIZTHVZpT89ovIBA==" spinCount="100000" sheet="1" objects="1" scenarios="1"/>
  <mergeCells count="21">
    <mergeCell ref="A33:O33"/>
    <mergeCell ref="A45:O45"/>
    <mergeCell ref="A44:O44"/>
    <mergeCell ref="A35:O35"/>
    <mergeCell ref="A36:O36"/>
    <mergeCell ref="A1:O1"/>
    <mergeCell ref="A3:O3"/>
    <mergeCell ref="A31:O31"/>
    <mergeCell ref="A32:O32"/>
    <mergeCell ref="A39:O39"/>
    <mergeCell ref="A38:O38"/>
    <mergeCell ref="A43:O43"/>
    <mergeCell ref="A34:O34"/>
    <mergeCell ref="A50:O50"/>
    <mergeCell ref="A40:O40"/>
    <mergeCell ref="A46:O46"/>
    <mergeCell ref="A47:O47"/>
    <mergeCell ref="A48:O48"/>
    <mergeCell ref="A37:O37"/>
    <mergeCell ref="A42:O42"/>
    <mergeCell ref="A49:O49"/>
  </mergeCells>
  <pageMargins left="0.23622047244094491" right="0.17" top="0.2" bottom="0.18" header="0.17" footer="0.17"/>
  <pageSetup paperSize="9" scale="36" fitToHeight="3"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B4F8-9C09-4B8B-8943-39E9FD86E475}">
  <sheetPr>
    <tabColor indexed="41"/>
    <pageSetUpPr fitToPage="1"/>
  </sheetPr>
  <dimension ref="A1:O32"/>
  <sheetViews>
    <sheetView view="pageBreakPreview" zoomScale="50" zoomScaleNormal="100" zoomScaleSheetLayoutView="50" workbookViewId="0">
      <selection sqref="A1:O1"/>
    </sheetView>
  </sheetViews>
  <sheetFormatPr defaultColWidth="9.140625" defaultRowHeight="27" x14ac:dyDescent="0.2"/>
  <cols>
    <col min="1" max="1" width="45.5703125" style="130" customWidth="1"/>
    <col min="2" max="2" width="21.140625" style="236" hidden="1" customWidth="1"/>
    <col min="3" max="3" width="15.7109375" style="131" customWidth="1"/>
    <col min="4" max="4" width="23.7109375" style="130" customWidth="1"/>
    <col min="5" max="5" width="15.7109375" style="85" customWidth="1"/>
    <col min="6" max="6" width="3.5703125" style="130" customWidth="1"/>
    <col min="7" max="7" width="16.7109375" style="130" customWidth="1"/>
    <col min="8" max="8" width="31.140625" style="130" customWidth="1"/>
    <col min="9" max="9" width="21.140625" style="130" customWidth="1"/>
    <col min="10" max="10" width="44.5703125" style="130" customWidth="1"/>
    <col min="11" max="11" width="96.5703125" style="130" customWidth="1"/>
    <col min="12" max="12" width="12.5703125" style="130" customWidth="1"/>
    <col min="13" max="13" width="24.85546875" style="130" customWidth="1"/>
    <col min="14" max="14" width="24.85546875" style="130" hidden="1" customWidth="1"/>
    <col min="15" max="15" width="53.85546875" style="130" customWidth="1"/>
    <col min="16" max="16384" width="9.140625" style="130"/>
  </cols>
  <sheetData>
    <row r="1" spans="1:15" ht="63" customHeight="1" x14ac:dyDescent="0.2">
      <c r="A1" s="262" t="s">
        <v>307</v>
      </c>
      <c r="B1" s="262"/>
      <c r="C1" s="262"/>
      <c r="D1" s="262"/>
      <c r="E1" s="262"/>
      <c r="F1" s="262"/>
      <c r="G1" s="262"/>
      <c r="H1" s="262"/>
      <c r="I1" s="262"/>
      <c r="J1" s="262"/>
      <c r="K1" s="262"/>
      <c r="L1" s="262"/>
      <c r="M1" s="262"/>
      <c r="N1" s="262"/>
      <c r="O1" s="262"/>
    </row>
    <row r="2" spans="1:15" s="202" customFormat="1" ht="70.5" customHeight="1" x14ac:dyDescent="0.2">
      <c r="A2" s="206" t="s">
        <v>117</v>
      </c>
      <c r="B2" s="241" t="s">
        <v>257</v>
      </c>
      <c r="C2" s="203" t="s">
        <v>127</v>
      </c>
      <c r="D2" s="205" t="s">
        <v>128</v>
      </c>
      <c r="E2" s="86" t="s">
        <v>129</v>
      </c>
      <c r="F2" s="203"/>
      <c r="G2" s="203" t="s">
        <v>130</v>
      </c>
      <c r="H2" s="204" t="s">
        <v>131</v>
      </c>
      <c r="I2" s="203" t="s">
        <v>132</v>
      </c>
      <c r="J2" s="203" t="s">
        <v>186</v>
      </c>
      <c r="K2" s="203" t="s">
        <v>137</v>
      </c>
      <c r="L2" s="203" t="s">
        <v>134</v>
      </c>
      <c r="M2" s="203" t="s">
        <v>136</v>
      </c>
      <c r="N2" s="203"/>
      <c r="O2" s="203" t="s">
        <v>135</v>
      </c>
    </row>
    <row r="3" spans="1:15" s="218" customFormat="1" ht="36" customHeight="1" thickBot="1" x14ac:dyDescent="0.25">
      <c r="A3" s="227" t="s">
        <v>203</v>
      </c>
      <c r="B3" s="244"/>
      <c r="C3" s="227"/>
      <c r="D3" s="227"/>
      <c r="E3" s="227"/>
      <c r="F3" s="227"/>
      <c r="G3" s="227"/>
      <c r="H3" s="227"/>
      <c r="I3" s="227"/>
      <c r="J3" s="227"/>
      <c r="K3" s="227"/>
      <c r="L3" s="227"/>
      <c r="M3" s="227"/>
      <c r="N3" s="227"/>
      <c r="O3" s="227"/>
    </row>
    <row r="4" spans="1:15" s="218" customFormat="1" ht="72" customHeight="1" thickTop="1" thickBot="1" x14ac:dyDescent="0.25">
      <c r="A4" s="226" t="s">
        <v>226</v>
      </c>
      <c r="B4" s="295" t="s">
        <v>265</v>
      </c>
      <c r="C4" s="200">
        <v>1.34E-2</v>
      </c>
      <c r="D4" s="199" t="s">
        <v>264</v>
      </c>
      <c r="E4" s="286">
        <v>3.8800000000000001E-2</v>
      </c>
      <c r="F4" s="161"/>
      <c r="G4" s="217">
        <v>0.75</v>
      </c>
      <c r="H4" s="207">
        <v>0</v>
      </c>
      <c r="I4" s="216" t="s">
        <v>139</v>
      </c>
      <c r="J4" s="157" t="s">
        <v>184</v>
      </c>
      <c r="K4" s="156" t="s">
        <v>185</v>
      </c>
      <c r="L4" s="196" t="s">
        <v>140</v>
      </c>
      <c r="M4" s="180" t="s">
        <v>142</v>
      </c>
      <c r="N4" s="285" t="s">
        <v>306</v>
      </c>
      <c r="O4" s="195" t="s">
        <v>141</v>
      </c>
    </row>
    <row r="5" spans="1:15" s="152" customFormat="1" ht="71.25" customHeight="1" thickTop="1" thickBot="1" x14ac:dyDescent="0.25">
      <c r="A5" s="226" t="s">
        <v>227</v>
      </c>
      <c r="B5" s="295" t="s">
        <v>263</v>
      </c>
      <c r="C5" s="186">
        <v>2.29E-2</v>
      </c>
      <c r="D5" s="183" t="s">
        <v>144</v>
      </c>
      <c r="E5" s="286">
        <v>4.1599999999999998E-2</v>
      </c>
      <c r="F5" s="161"/>
      <c r="G5" s="184">
        <v>0.75</v>
      </c>
      <c r="H5" s="207">
        <v>0</v>
      </c>
      <c r="I5" s="182" t="s">
        <v>139</v>
      </c>
      <c r="J5" s="157" t="s">
        <v>184</v>
      </c>
      <c r="K5" s="156" t="s">
        <v>185</v>
      </c>
      <c r="L5" s="180" t="s">
        <v>140</v>
      </c>
      <c r="M5" s="180" t="s">
        <v>142</v>
      </c>
      <c r="N5" s="285" t="s">
        <v>305</v>
      </c>
      <c r="O5" s="180" t="s">
        <v>145</v>
      </c>
    </row>
    <row r="6" spans="1:15" s="218" customFormat="1" ht="36" customHeight="1" thickTop="1" thickBot="1" x14ac:dyDescent="0.25">
      <c r="A6" s="227" t="s">
        <v>202</v>
      </c>
      <c r="B6" s="307"/>
      <c r="C6" s="306"/>
      <c r="D6" s="227"/>
      <c r="E6" s="305"/>
      <c r="F6" s="227"/>
      <c r="G6" s="227"/>
      <c r="H6" s="227"/>
      <c r="I6" s="228"/>
      <c r="J6" s="227"/>
      <c r="K6" s="227"/>
      <c r="L6" s="227"/>
      <c r="M6" s="227"/>
      <c r="N6" s="227"/>
      <c r="O6" s="227"/>
    </row>
    <row r="7" spans="1:15" s="218" customFormat="1" ht="72" customHeight="1" thickTop="1" thickBot="1" x14ac:dyDescent="0.25">
      <c r="A7" s="226" t="s">
        <v>226</v>
      </c>
      <c r="B7" s="295" t="s">
        <v>262</v>
      </c>
      <c r="C7" s="200">
        <v>1.5900000000000001E-2</v>
      </c>
      <c r="D7" s="199" t="s">
        <v>241</v>
      </c>
      <c r="E7" s="286">
        <v>3.8100000000000002E-2</v>
      </c>
      <c r="F7" s="161"/>
      <c r="G7" s="201">
        <v>0.75</v>
      </c>
      <c r="H7" s="198">
        <v>0</v>
      </c>
      <c r="I7" s="197" t="s">
        <v>139</v>
      </c>
      <c r="J7" s="182" t="s">
        <v>184</v>
      </c>
      <c r="K7" s="156" t="s">
        <v>185</v>
      </c>
      <c r="L7" s="196" t="s">
        <v>140</v>
      </c>
      <c r="M7" s="180" t="s">
        <v>148</v>
      </c>
      <c r="N7" s="285" t="s">
        <v>304</v>
      </c>
      <c r="O7" s="195" t="s">
        <v>141</v>
      </c>
    </row>
    <row r="8" spans="1:15" s="152" customFormat="1" ht="71.25" customHeight="1" thickTop="1" thickBot="1" x14ac:dyDescent="0.25">
      <c r="A8" s="226" t="s">
        <v>227</v>
      </c>
      <c r="B8" s="295" t="s">
        <v>303</v>
      </c>
      <c r="C8" s="186">
        <v>2.1499999999999998E-2</v>
      </c>
      <c r="D8" s="183" t="s">
        <v>144</v>
      </c>
      <c r="E8" s="286">
        <v>4.0300000000000002E-2</v>
      </c>
      <c r="F8" s="161"/>
      <c r="G8" s="184">
        <v>0.75</v>
      </c>
      <c r="H8" s="183">
        <v>0</v>
      </c>
      <c r="I8" s="182" t="s">
        <v>139</v>
      </c>
      <c r="J8" s="182" t="s">
        <v>184</v>
      </c>
      <c r="K8" s="156" t="s">
        <v>185</v>
      </c>
      <c r="L8" s="180" t="s">
        <v>140</v>
      </c>
      <c r="M8" s="180" t="s">
        <v>148</v>
      </c>
      <c r="N8" s="285" t="s">
        <v>302</v>
      </c>
      <c r="O8" s="180" t="s">
        <v>145</v>
      </c>
    </row>
    <row r="9" spans="1:15" s="142" customFormat="1" ht="36" customHeight="1" thickTop="1" thickBot="1" x14ac:dyDescent="0.25">
      <c r="A9" s="179" t="s">
        <v>201</v>
      </c>
      <c r="B9" s="294"/>
      <c r="C9" s="304"/>
      <c r="D9" s="179"/>
      <c r="E9" s="303"/>
      <c r="F9" s="179"/>
      <c r="G9" s="179"/>
      <c r="H9" s="179"/>
      <c r="I9" s="179"/>
      <c r="J9" s="179"/>
      <c r="K9" s="179"/>
      <c r="L9" s="179"/>
      <c r="M9" s="179"/>
      <c r="N9" s="179"/>
      <c r="O9" s="179"/>
    </row>
    <row r="10" spans="1:15" s="152" customFormat="1" ht="72" customHeight="1" thickTop="1" thickBot="1" x14ac:dyDescent="0.25">
      <c r="A10" s="226" t="s">
        <v>226</v>
      </c>
      <c r="B10" s="295" t="s">
        <v>261</v>
      </c>
      <c r="C10" s="289">
        <v>3.5900000000000001E-2</v>
      </c>
      <c r="D10" s="168" t="s">
        <v>181</v>
      </c>
      <c r="E10" s="286">
        <v>4.3299999999999998E-2</v>
      </c>
      <c r="F10" s="169"/>
      <c r="G10" s="177">
        <v>0.6</v>
      </c>
      <c r="H10" s="168">
        <v>995</v>
      </c>
      <c r="I10" s="176" t="s">
        <v>139</v>
      </c>
      <c r="J10" s="173" t="s">
        <v>184</v>
      </c>
      <c r="K10" s="156" t="s">
        <v>185</v>
      </c>
      <c r="L10" s="164" t="s">
        <v>140</v>
      </c>
      <c r="M10" s="164" t="s">
        <v>142</v>
      </c>
      <c r="N10" s="285" t="s">
        <v>301</v>
      </c>
      <c r="O10" s="171" t="s">
        <v>141</v>
      </c>
    </row>
    <row r="11" spans="1:15" s="152" customFormat="1" ht="72" customHeight="1" thickTop="1" thickBot="1" x14ac:dyDescent="0.25">
      <c r="A11" s="226" t="s">
        <v>226</v>
      </c>
      <c r="B11" s="302" t="s">
        <v>260</v>
      </c>
      <c r="C11" s="291">
        <v>4.0899999999999999E-2</v>
      </c>
      <c r="D11" s="159" t="s">
        <v>234</v>
      </c>
      <c r="E11" s="286">
        <v>4.3999999999999997E-2</v>
      </c>
      <c r="F11" s="161"/>
      <c r="G11" s="160">
        <v>0.75</v>
      </c>
      <c r="H11" s="159">
        <v>995</v>
      </c>
      <c r="I11" s="174" t="s">
        <v>139</v>
      </c>
      <c r="J11" s="173" t="s">
        <v>184</v>
      </c>
      <c r="K11" s="156" t="s">
        <v>185</v>
      </c>
      <c r="L11" s="172" t="s">
        <v>140</v>
      </c>
      <c r="M11" s="154" t="s">
        <v>142</v>
      </c>
      <c r="N11" s="285" t="s">
        <v>300</v>
      </c>
      <c r="O11" s="171" t="s">
        <v>141</v>
      </c>
    </row>
    <row r="12" spans="1:15" s="152" customFormat="1" ht="72" customHeight="1" thickTop="1" thickBot="1" x14ac:dyDescent="0.25">
      <c r="A12" s="226" t="s">
        <v>228</v>
      </c>
      <c r="B12" s="301" t="s">
        <v>259</v>
      </c>
      <c r="C12" s="289">
        <v>2.5899999999999999E-2</v>
      </c>
      <c r="D12" s="168" t="s">
        <v>182</v>
      </c>
      <c r="E12" s="286">
        <v>4.02E-2</v>
      </c>
      <c r="F12" s="169"/>
      <c r="G12" s="160">
        <v>0.6</v>
      </c>
      <c r="H12" s="168">
        <v>995</v>
      </c>
      <c r="I12" s="167" t="s">
        <v>150</v>
      </c>
      <c r="J12" s="166" t="s">
        <v>184</v>
      </c>
      <c r="K12" s="156" t="s">
        <v>185</v>
      </c>
      <c r="L12" s="165" t="s">
        <v>140</v>
      </c>
      <c r="M12" s="164" t="s">
        <v>142</v>
      </c>
      <c r="N12" s="285" t="s">
        <v>299</v>
      </c>
      <c r="O12" s="163" t="s">
        <v>151</v>
      </c>
    </row>
    <row r="13" spans="1:15" s="152" customFormat="1" ht="72" customHeight="1" thickTop="1" thickBot="1" x14ac:dyDescent="0.25">
      <c r="A13" s="226" t="s">
        <v>228</v>
      </c>
      <c r="B13" s="295" t="s">
        <v>258</v>
      </c>
      <c r="C13" s="287">
        <v>3.09E-2</v>
      </c>
      <c r="D13" s="240" t="s">
        <v>180</v>
      </c>
      <c r="E13" s="286">
        <v>4.1399999999999999E-2</v>
      </c>
      <c r="F13" s="161"/>
      <c r="G13" s="160">
        <v>0.75</v>
      </c>
      <c r="H13" s="159">
        <v>995</v>
      </c>
      <c r="I13" s="158" t="s">
        <v>150</v>
      </c>
      <c r="J13" s="157" t="s">
        <v>184</v>
      </c>
      <c r="K13" s="156" t="s">
        <v>185</v>
      </c>
      <c r="L13" s="155" t="s">
        <v>140</v>
      </c>
      <c r="M13" s="154" t="s">
        <v>142</v>
      </c>
      <c r="N13" s="285" t="s">
        <v>298</v>
      </c>
      <c r="O13" s="153" t="s">
        <v>151</v>
      </c>
    </row>
    <row r="14" spans="1:15" s="142" customFormat="1" ht="81" customHeight="1" thickTop="1" x14ac:dyDescent="0.2">
      <c r="A14" s="225"/>
      <c r="B14" s="243"/>
      <c r="C14" s="150"/>
      <c r="D14" s="143"/>
      <c r="E14" s="95"/>
      <c r="F14" s="224"/>
      <c r="G14" s="224"/>
      <c r="H14" s="223"/>
      <c r="I14" s="222"/>
      <c r="J14" s="222"/>
      <c r="K14" s="144"/>
      <c r="L14" s="221"/>
      <c r="M14" s="144"/>
      <c r="N14" s="144"/>
      <c r="O14" s="221"/>
    </row>
    <row r="15" spans="1:15" ht="45" customHeight="1" thickBot="1" x14ac:dyDescent="0.25">
      <c r="A15" s="220" t="s">
        <v>152</v>
      </c>
      <c r="B15" s="242"/>
      <c r="C15" s="220"/>
      <c r="D15" s="220"/>
      <c r="E15" s="220"/>
      <c r="F15" s="220"/>
      <c r="G15" s="220"/>
      <c r="H15" s="220"/>
      <c r="I15" s="220"/>
      <c r="J15" s="220"/>
      <c r="K15" s="220"/>
      <c r="L15" s="220"/>
      <c r="M15" s="220"/>
      <c r="N15" s="220"/>
      <c r="O15" s="220"/>
    </row>
    <row r="16" spans="1:15" s="133" customFormat="1" ht="33" customHeight="1" thickTop="1" thickBot="1" x14ac:dyDescent="0.25">
      <c r="A16" s="271" t="s">
        <v>297</v>
      </c>
      <c r="B16" s="272"/>
      <c r="C16" s="272"/>
      <c r="D16" s="272"/>
      <c r="E16" s="272"/>
      <c r="F16" s="272"/>
      <c r="G16" s="272"/>
      <c r="H16" s="272"/>
      <c r="I16" s="272"/>
      <c r="J16" s="272"/>
      <c r="K16" s="272"/>
      <c r="L16" s="272"/>
      <c r="M16" s="272"/>
      <c r="N16" s="272"/>
      <c r="O16" s="277"/>
    </row>
    <row r="17" spans="1:15" s="137" customFormat="1" ht="33" customHeight="1" thickTop="1" thickBot="1" x14ac:dyDescent="0.25">
      <c r="A17" s="259" t="s">
        <v>266</v>
      </c>
      <c r="B17" s="260"/>
      <c r="C17" s="260"/>
      <c r="D17" s="260"/>
      <c r="E17" s="260"/>
      <c r="F17" s="260"/>
      <c r="G17" s="260"/>
      <c r="H17" s="260"/>
      <c r="I17" s="260"/>
      <c r="J17" s="260"/>
      <c r="K17" s="260"/>
      <c r="L17" s="260"/>
      <c r="M17" s="260"/>
      <c r="N17" s="260"/>
      <c r="O17" s="278"/>
    </row>
    <row r="18" spans="1:15" s="136" customFormat="1" ht="33" customHeight="1" thickTop="1" thickBot="1" x14ac:dyDescent="0.25">
      <c r="A18" s="279" t="s">
        <v>153</v>
      </c>
      <c r="B18" s="280"/>
      <c r="C18" s="280"/>
      <c r="D18" s="280"/>
      <c r="E18" s="280"/>
      <c r="F18" s="280"/>
      <c r="G18" s="280"/>
      <c r="H18" s="280"/>
      <c r="I18" s="280"/>
      <c r="J18" s="280"/>
      <c r="K18" s="280"/>
      <c r="L18" s="280"/>
      <c r="M18" s="280"/>
      <c r="N18" s="280"/>
      <c r="O18" s="281"/>
    </row>
    <row r="19" spans="1:15" s="133" customFormat="1" ht="33" customHeight="1" thickTop="1" thickBot="1" x14ac:dyDescent="0.25">
      <c r="A19" s="271" t="s">
        <v>155</v>
      </c>
      <c r="B19" s="272"/>
      <c r="C19" s="272"/>
      <c r="D19" s="272"/>
      <c r="E19" s="272"/>
      <c r="F19" s="272"/>
      <c r="G19" s="272"/>
      <c r="H19" s="272"/>
      <c r="I19" s="272"/>
      <c r="J19" s="272"/>
      <c r="K19" s="272"/>
      <c r="L19" s="272"/>
      <c r="M19" s="272"/>
      <c r="N19" s="272"/>
      <c r="O19" s="277"/>
    </row>
    <row r="20" spans="1:15" s="133" customFormat="1" ht="33" customHeight="1" thickTop="1" thickBot="1" x14ac:dyDescent="0.25">
      <c r="A20" s="271" t="s">
        <v>156</v>
      </c>
      <c r="B20" s="272"/>
      <c r="C20" s="272"/>
      <c r="D20" s="272"/>
      <c r="E20" s="272"/>
      <c r="F20" s="272"/>
      <c r="G20" s="272"/>
      <c r="H20" s="272"/>
      <c r="I20" s="272"/>
      <c r="J20" s="272"/>
      <c r="K20" s="272"/>
      <c r="L20" s="272"/>
      <c r="M20" s="272"/>
      <c r="N20" s="272"/>
      <c r="O20" s="272"/>
    </row>
    <row r="21" spans="1:15" s="133" customFormat="1" ht="33" customHeight="1" thickTop="1" thickBot="1" x14ac:dyDescent="0.25">
      <c r="A21" s="271" t="s">
        <v>157</v>
      </c>
      <c r="B21" s="272"/>
      <c r="C21" s="272"/>
      <c r="D21" s="272"/>
      <c r="E21" s="272"/>
      <c r="F21" s="272"/>
      <c r="G21" s="272"/>
      <c r="H21" s="272"/>
      <c r="I21" s="272"/>
      <c r="J21" s="272"/>
      <c r="K21" s="272"/>
      <c r="L21" s="272"/>
      <c r="M21" s="272"/>
      <c r="N21" s="272"/>
      <c r="O21" s="272"/>
    </row>
    <row r="22" spans="1:15" s="133" customFormat="1" ht="33" customHeight="1" thickTop="1" thickBot="1" x14ac:dyDescent="0.25">
      <c r="A22" s="271" t="s">
        <v>158</v>
      </c>
      <c r="B22" s="272"/>
      <c r="C22" s="272"/>
      <c r="D22" s="272"/>
      <c r="E22" s="272"/>
      <c r="F22" s="272"/>
      <c r="G22" s="272"/>
      <c r="H22" s="272"/>
      <c r="I22" s="272"/>
      <c r="J22" s="272"/>
      <c r="K22" s="272"/>
      <c r="L22" s="272"/>
      <c r="M22" s="272"/>
      <c r="N22" s="272"/>
      <c r="O22" s="272"/>
    </row>
    <row r="23" spans="1:15" s="133" customFormat="1" ht="33" customHeight="1" thickTop="1" thickBot="1" x14ac:dyDescent="0.25">
      <c r="A23" s="259" t="s">
        <v>159</v>
      </c>
      <c r="B23" s="260"/>
      <c r="C23" s="260"/>
      <c r="D23" s="260"/>
      <c r="E23" s="260"/>
      <c r="F23" s="260"/>
      <c r="G23" s="260"/>
      <c r="H23" s="260"/>
      <c r="I23" s="260"/>
      <c r="J23" s="260"/>
      <c r="K23" s="260"/>
      <c r="L23" s="260"/>
      <c r="M23" s="260"/>
      <c r="N23" s="260"/>
      <c r="O23" s="260"/>
    </row>
    <row r="24" spans="1:15" s="133" customFormat="1" ht="33" customHeight="1" thickTop="1" thickBot="1" x14ac:dyDescent="0.25">
      <c r="A24" s="259" t="s">
        <v>167</v>
      </c>
      <c r="B24" s="260"/>
      <c r="C24" s="260"/>
      <c r="D24" s="260"/>
      <c r="E24" s="260"/>
      <c r="F24" s="260"/>
      <c r="G24" s="260"/>
      <c r="H24" s="260"/>
      <c r="I24" s="260"/>
      <c r="J24" s="260"/>
      <c r="K24" s="260"/>
      <c r="L24" s="260"/>
      <c r="M24" s="260"/>
      <c r="N24" s="260"/>
      <c r="O24" s="260"/>
    </row>
    <row r="25" spans="1:15" s="133" customFormat="1" ht="33" customHeight="1" thickTop="1" thickBot="1" x14ac:dyDescent="0.25">
      <c r="A25" s="271" t="s">
        <v>168</v>
      </c>
      <c r="B25" s="272"/>
      <c r="C25" s="272"/>
      <c r="D25" s="272"/>
      <c r="E25" s="272"/>
      <c r="F25" s="272"/>
      <c r="G25" s="272"/>
      <c r="H25" s="272"/>
      <c r="I25" s="272"/>
      <c r="J25" s="272"/>
      <c r="K25" s="272"/>
      <c r="L25" s="272"/>
      <c r="M25" s="272"/>
      <c r="N25" s="272"/>
      <c r="O25" s="272"/>
    </row>
    <row r="26" spans="1:15" s="219" customFormat="1" ht="33" customHeight="1" thickTop="1" thickBot="1" x14ac:dyDescent="0.25">
      <c r="A26" s="248" t="s">
        <v>200</v>
      </c>
      <c r="B26" s="237"/>
      <c r="C26" s="249"/>
      <c r="D26" s="249"/>
      <c r="E26" s="249"/>
      <c r="F26" s="249"/>
      <c r="G26" s="249"/>
      <c r="H26" s="249"/>
      <c r="I26" s="249"/>
      <c r="J26" s="249"/>
      <c r="K26" s="249"/>
      <c r="L26" s="249"/>
      <c r="M26" s="249"/>
      <c r="N26" s="249"/>
      <c r="O26" s="249"/>
    </row>
    <row r="27" spans="1:15" s="219" customFormat="1" ht="33" customHeight="1" thickTop="1" thickBot="1" x14ac:dyDescent="0.25">
      <c r="A27" s="248" t="s">
        <v>199</v>
      </c>
      <c r="B27" s="237"/>
      <c r="C27" s="249"/>
      <c r="D27" s="249"/>
      <c r="E27" s="249"/>
      <c r="F27" s="249"/>
      <c r="G27" s="249"/>
      <c r="H27" s="249"/>
      <c r="I27" s="249"/>
      <c r="J27" s="249"/>
      <c r="K27" s="249"/>
      <c r="L27" s="249"/>
      <c r="M27" s="249"/>
      <c r="N27" s="249"/>
      <c r="O27" s="249"/>
    </row>
    <row r="28" spans="1:15" s="219" customFormat="1" ht="33" customHeight="1" thickTop="1" thickBot="1" x14ac:dyDescent="0.25">
      <c r="A28" s="248" t="s">
        <v>198</v>
      </c>
      <c r="B28" s="237"/>
      <c r="C28" s="249"/>
      <c r="D28" s="249"/>
      <c r="E28" s="249"/>
      <c r="F28" s="249"/>
      <c r="G28" s="249"/>
      <c r="H28" s="249"/>
      <c r="I28" s="249"/>
      <c r="J28" s="249"/>
      <c r="K28" s="249"/>
      <c r="L28" s="249"/>
      <c r="M28" s="249"/>
      <c r="N28" s="249"/>
      <c r="O28" s="249"/>
    </row>
    <row r="29" spans="1:15" s="133" customFormat="1" ht="33" customHeight="1" thickTop="1" thickBot="1" x14ac:dyDescent="0.25">
      <c r="A29" s="271" t="s">
        <v>164</v>
      </c>
      <c r="B29" s="272"/>
      <c r="C29" s="272"/>
      <c r="D29" s="272"/>
      <c r="E29" s="272"/>
      <c r="F29" s="272"/>
      <c r="G29" s="272"/>
      <c r="H29" s="272"/>
      <c r="I29" s="272"/>
      <c r="J29" s="272"/>
      <c r="K29" s="272"/>
      <c r="L29" s="272"/>
      <c r="M29" s="272"/>
      <c r="N29" s="272"/>
      <c r="O29" s="272"/>
    </row>
    <row r="30" spans="1:15" s="133" customFormat="1" ht="33" customHeight="1" thickTop="1" thickBot="1" x14ac:dyDescent="0.25">
      <c r="A30" s="271" t="s">
        <v>183</v>
      </c>
      <c r="B30" s="272"/>
      <c r="C30" s="272"/>
      <c r="D30" s="272"/>
      <c r="E30" s="272"/>
      <c r="F30" s="272"/>
      <c r="G30" s="272"/>
      <c r="H30" s="272"/>
      <c r="I30" s="272"/>
      <c r="J30" s="272"/>
      <c r="K30" s="272"/>
      <c r="L30" s="272"/>
      <c r="M30" s="272"/>
      <c r="N30" s="272"/>
      <c r="O30" s="272"/>
    </row>
    <row r="31" spans="1:15" s="132" customFormat="1" ht="30.75" hidden="1" customHeight="1" thickTop="1" thickBot="1" x14ac:dyDescent="0.25">
      <c r="A31" s="282" t="s">
        <v>196</v>
      </c>
      <c r="B31" s="282"/>
      <c r="C31" s="282"/>
      <c r="D31" s="282"/>
      <c r="E31" s="282"/>
      <c r="F31" s="282"/>
      <c r="G31" s="282"/>
      <c r="H31" s="282"/>
      <c r="I31" s="282"/>
      <c r="J31" s="282"/>
      <c r="K31" s="282"/>
      <c r="L31" s="282"/>
      <c r="M31" s="282"/>
      <c r="N31" s="282"/>
      <c r="O31" s="282"/>
    </row>
    <row r="32" spans="1:15" ht="27.75" thickTop="1" x14ac:dyDescent="0.2"/>
  </sheetData>
  <sheetProtection algorithmName="SHA-512" hashValue="bKGTQt4orB9SrxB+tfuZV2ThmZwJa2PD46nbpLr4xB5D07qKx5hI6v6qsnfCU7txG8YoFxSkl6nB37lsQq5Y1Q==" saltValue="M5cLI9DSXmRIPTGQut41Jg==" spinCount="100000" sheet="1" objects="1" scenarios="1"/>
  <mergeCells count="14">
    <mergeCell ref="A21:O21"/>
    <mergeCell ref="A22:O22"/>
    <mergeCell ref="A1:O1"/>
    <mergeCell ref="A16:O16"/>
    <mergeCell ref="A17:O17"/>
    <mergeCell ref="A18:O18"/>
    <mergeCell ref="A19:O19"/>
    <mergeCell ref="A20:O20"/>
    <mergeCell ref="A31:O31"/>
    <mergeCell ref="A24:O24"/>
    <mergeCell ref="A25:O25"/>
    <mergeCell ref="A29:O29"/>
    <mergeCell ref="A30:O30"/>
    <mergeCell ref="A23:O23"/>
  </mergeCells>
  <pageMargins left="0.19" right="0.16" top="7.874015748031496E-2" bottom="0.19685039370078741" header="0.11811023622047245" footer="0.11811023622047245"/>
  <pageSetup paperSize="9" scale="36" fitToHeight="4" orientation="landscape" r:id="rId1"/>
  <headerFooter alignWithMargins="0"/>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DE544-BBF6-4D50-89AE-6B3CA6455586}">
  <sheetPr codeName="Sheet8">
    <tabColor indexed="41"/>
    <pageSetUpPr fitToPage="1"/>
  </sheetPr>
  <dimension ref="A1:GJ52"/>
  <sheetViews>
    <sheetView view="pageBreakPreview" zoomScale="50" zoomScaleNormal="50" zoomScaleSheetLayoutView="50" workbookViewId="0">
      <selection activeCell="F5" sqref="F5"/>
    </sheetView>
  </sheetViews>
  <sheetFormatPr defaultColWidth="9.140625" defaultRowHeight="12.75" x14ac:dyDescent="0.2"/>
  <cols>
    <col min="1" max="1" width="45" style="130" customWidth="1"/>
    <col min="2" max="2" width="15.7109375" style="131" customWidth="1"/>
    <col min="3" max="3" width="23.7109375" style="130" customWidth="1"/>
    <col min="4" max="4" width="15.7109375" style="85" customWidth="1"/>
    <col min="5" max="5" width="3.5703125" style="130" customWidth="1"/>
    <col min="6" max="6" width="16.7109375" style="130" customWidth="1"/>
    <col min="7" max="7" width="31.140625" style="130" customWidth="1"/>
    <col min="8" max="8" width="21.140625" style="130" customWidth="1"/>
    <col min="9" max="9" width="44.5703125" style="130" customWidth="1"/>
    <col min="10" max="10" width="96.5703125" style="130" customWidth="1"/>
    <col min="11" max="11" width="12.5703125" style="130" customWidth="1"/>
    <col min="12" max="12" width="24.85546875" style="130" customWidth="1"/>
    <col min="13" max="13" width="53.85546875" style="130" customWidth="1"/>
    <col min="14" max="192" width="9.140625" style="136"/>
    <col min="193" max="16384" width="9.140625" style="130"/>
  </cols>
  <sheetData>
    <row r="1" spans="1:192" ht="63" customHeight="1" x14ac:dyDescent="0.2">
      <c r="A1" s="262" t="s">
        <v>233</v>
      </c>
      <c r="B1" s="262"/>
      <c r="C1" s="262"/>
      <c r="D1" s="262"/>
      <c r="E1" s="262"/>
      <c r="F1" s="262"/>
      <c r="G1" s="262"/>
      <c r="H1" s="262"/>
      <c r="I1" s="262"/>
      <c r="J1" s="262"/>
      <c r="K1" s="262"/>
      <c r="L1" s="262"/>
      <c r="M1" s="262"/>
    </row>
    <row r="2" spans="1:192" s="202" customFormat="1" ht="72" customHeight="1" x14ac:dyDescent="0.2">
      <c r="A2" s="206" t="s">
        <v>117</v>
      </c>
      <c r="B2" s="203" t="s">
        <v>127</v>
      </c>
      <c r="C2" s="205" t="s">
        <v>128</v>
      </c>
      <c r="D2" s="86" t="s">
        <v>129</v>
      </c>
      <c r="E2" s="203"/>
      <c r="F2" s="203" t="s">
        <v>130</v>
      </c>
      <c r="G2" s="204" t="s">
        <v>131</v>
      </c>
      <c r="H2" s="203" t="s">
        <v>132</v>
      </c>
      <c r="I2" s="203" t="s">
        <v>186</v>
      </c>
      <c r="J2" s="203" t="s">
        <v>137</v>
      </c>
      <c r="K2" s="203" t="s">
        <v>134</v>
      </c>
      <c r="L2" s="203" t="s">
        <v>136</v>
      </c>
      <c r="M2" s="203" t="s">
        <v>135</v>
      </c>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row>
    <row r="3" spans="1:192" s="218" customFormat="1" ht="36" customHeight="1" thickBot="1" x14ac:dyDescent="0.25">
      <c r="A3" s="263" t="s">
        <v>187</v>
      </c>
      <c r="B3" s="263"/>
      <c r="C3" s="263"/>
      <c r="D3" s="263"/>
      <c r="E3" s="263"/>
      <c r="F3" s="263"/>
      <c r="G3" s="263"/>
      <c r="H3" s="263"/>
      <c r="I3" s="263"/>
      <c r="J3" s="263"/>
      <c r="K3" s="263"/>
      <c r="L3" s="263"/>
      <c r="M3" s="26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row>
    <row r="4" spans="1:192" s="152" customFormat="1" ht="69.75" customHeight="1" thickTop="1" thickBot="1" x14ac:dyDescent="0.25">
      <c r="A4" s="226" t="s">
        <v>213</v>
      </c>
      <c r="B4" s="200">
        <v>1.7399999999999999E-2</v>
      </c>
      <c r="C4" s="199" t="s">
        <v>179</v>
      </c>
      <c r="D4" s="87">
        <v>4.4400000000000002E-2</v>
      </c>
      <c r="E4" s="188"/>
      <c r="F4" s="217">
        <v>0.8</v>
      </c>
      <c r="G4" s="207">
        <v>0</v>
      </c>
      <c r="H4" s="216" t="s">
        <v>139</v>
      </c>
      <c r="I4" s="157" t="s">
        <v>184</v>
      </c>
      <c r="J4" s="156" t="s">
        <v>185</v>
      </c>
      <c r="K4" s="196" t="s">
        <v>140</v>
      </c>
      <c r="L4" s="180" t="s">
        <v>142</v>
      </c>
      <c r="M4" s="195" t="s">
        <v>141</v>
      </c>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c r="FX4" s="230"/>
      <c r="FY4" s="230"/>
      <c r="FZ4" s="230"/>
      <c r="GA4" s="230"/>
      <c r="GB4" s="230"/>
      <c r="GC4" s="230"/>
      <c r="GD4" s="230"/>
      <c r="GE4" s="230"/>
      <c r="GF4" s="230"/>
      <c r="GG4" s="230"/>
      <c r="GH4" s="230"/>
      <c r="GI4" s="230"/>
      <c r="GJ4" s="230"/>
    </row>
    <row r="5" spans="1:192" s="152" customFormat="1" ht="69.75" customHeight="1" thickTop="1" thickBot="1" x14ac:dyDescent="0.25">
      <c r="A5" s="226" t="s">
        <v>213</v>
      </c>
      <c r="B5" s="200">
        <v>1.84E-2</v>
      </c>
      <c r="C5" s="199" t="s">
        <v>178</v>
      </c>
      <c r="D5" s="87">
        <v>4.4600000000000001E-2</v>
      </c>
      <c r="E5" s="185"/>
      <c r="F5" s="215">
        <v>0.85</v>
      </c>
      <c r="G5" s="207">
        <v>0</v>
      </c>
      <c r="H5" s="214" t="s">
        <v>139</v>
      </c>
      <c r="I5" s="157" t="s">
        <v>184</v>
      </c>
      <c r="J5" s="156" t="s">
        <v>185</v>
      </c>
      <c r="K5" s="196" t="s">
        <v>140</v>
      </c>
      <c r="L5" s="180" t="s">
        <v>142</v>
      </c>
      <c r="M5" s="195" t="s">
        <v>141</v>
      </c>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0"/>
      <c r="EL5" s="230"/>
      <c r="EM5" s="230"/>
      <c r="EN5" s="230"/>
      <c r="EO5" s="230"/>
      <c r="EP5" s="230"/>
      <c r="EQ5" s="230"/>
      <c r="ER5" s="230"/>
      <c r="ES5" s="230"/>
      <c r="ET5" s="230"/>
      <c r="EU5" s="230"/>
      <c r="EV5" s="230"/>
      <c r="EW5" s="230"/>
      <c r="EX5" s="230"/>
      <c r="EY5" s="230"/>
      <c r="EZ5" s="230"/>
      <c r="FA5" s="230"/>
      <c r="FB5" s="230"/>
      <c r="FC5" s="230"/>
      <c r="FD5" s="230"/>
      <c r="FE5" s="230"/>
      <c r="FF5" s="230"/>
      <c r="FG5" s="230"/>
      <c r="FH5" s="230"/>
      <c r="FI5" s="230"/>
      <c r="FJ5" s="230"/>
      <c r="FK5" s="230"/>
      <c r="FL5" s="230"/>
      <c r="FM5" s="230"/>
      <c r="FN5" s="230"/>
      <c r="FO5" s="230"/>
      <c r="FP5" s="230"/>
      <c r="FQ5" s="230"/>
      <c r="FR5" s="230"/>
      <c r="FS5" s="230"/>
      <c r="FT5" s="230"/>
      <c r="FU5" s="230"/>
      <c r="FV5" s="230"/>
      <c r="FW5" s="230"/>
      <c r="FX5" s="230"/>
      <c r="FY5" s="230"/>
      <c r="FZ5" s="230"/>
      <c r="GA5" s="230"/>
      <c r="GB5" s="230"/>
      <c r="GC5" s="230"/>
      <c r="GD5" s="230"/>
      <c r="GE5" s="230"/>
      <c r="GF5" s="230"/>
      <c r="GG5" s="230"/>
      <c r="GH5" s="230"/>
      <c r="GI5" s="230"/>
      <c r="GJ5" s="230"/>
    </row>
    <row r="6" spans="1:192" s="152" customFormat="1" ht="69.75" customHeight="1" thickTop="1" thickBot="1" x14ac:dyDescent="0.25">
      <c r="A6" s="226" t="s">
        <v>213</v>
      </c>
      <c r="B6" s="186">
        <v>2.1899999999999999E-2</v>
      </c>
      <c r="C6" s="213" t="s">
        <v>214</v>
      </c>
      <c r="D6" s="87">
        <v>4.53E-2</v>
      </c>
      <c r="E6" s="212"/>
      <c r="F6" s="191">
        <v>0.9</v>
      </c>
      <c r="G6" s="207">
        <v>0</v>
      </c>
      <c r="H6" s="211" t="s">
        <v>139</v>
      </c>
      <c r="I6" s="157" t="s">
        <v>184</v>
      </c>
      <c r="J6" s="156" t="s">
        <v>185</v>
      </c>
      <c r="K6" s="210" t="s">
        <v>140</v>
      </c>
      <c r="L6" s="180" t="s">
        <v>142</v>
      </c>
      <c r="M6" s="195" t="s">
        <v>141</v>
      </c>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0"/>
      <c r="EM6" s="230"/>
      <c r="EN6" s="230"/>
      <c r="EO6" s="230"/>
      <c r="EP6" s="230"/>
      <c r="EQ6" s="230"/>
      <c r="ER6" s="230"/>
      <c r="ES6" s="230"/>
      <c r="ET6" s="230"/>
      <c r="EU6" s="230"/>
      <c r="EV6" s="230"/>
      <c r="EW6" s="230"/>
      <c r="EX6" s="230"/>
      <c r="EY6" s="230"/>
      <c r="EZ6" s="230"/>
      <c r="FA6" s="230"/>
      <c r="FB6" s="230"/>
      <c r="FC6" s="230"/>
      <c r="FD6" s="230"/>
      <c r="FE6" s="230"/>
      <c r="FF6" s="230"/>
      <c r="FG6" s="230"/>
      <c r="FH6" s="230"/>
      <c r="FI6" s="230"/>
      <c r="FJ6" s="230"/>
      <c r="FK6" s="230"/>
      <c r="FL6" s="230"/>
      <c r="FM6" s="230"/>
      <c r="FN6" s="230"/>
      <c r="FO6" s="230"/>
      <c r="FP6" s="230"/>
      <c r="FQ6" s="230"/>
      <c r="FR6" s="230"/>
      <c r="FS6" s="230"/>
      <c r="FT6" s="230"/>
      <c r="FU6" s="230"/>
      <c r="FV6" s="230"/>
      <c r="FW6" s="230"/>
      <c r="FX6" s="230"/>
      <c r="FY6" s="230"/>
      <c r="FZ6" s="230"/>
      <c r="GA6" s="230"/>
      <c r="GB6" s="230"/>
      <c r="GC6" s="230"/>
      <c r="GD6" s="230"/>
      <c r="GE6" s="230"/>
      <c r="GF6" s="230"/>
      <c r="GG6" s="230"/>
      <c r="GH6" s="230"/>
      <c r="GI6" s="230"/>
      <c r="GJ6" s="230"/>
    </row>
    <row r="7" spans="1:192" s="138" customFormat="1" ht="36" customHeight="1" thickTop="1" thickBot="1" x14ac:dyDescent="0.25">
      <c r="A7" s="192" t="s">
        <v>188</v>
      </c>
      <c r="B7" s="192"/>
      <c r="C7" s="192"/>
      <c r="D7" s="192"/>
      <c r="E7" s="192"/>
      <c r="F7" s="192"/>
      <c r="G7" s="192"/>
      <c r="H7" s="192"/>
      <c r="I7" s="192"/>
      <c r="J7" s="192"/>
      <c r="K7" s="192"/>
      <c r="L7" s="192"/>
      <c r="M7" s="192"/>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row>
    <row r="8" spans="1:192" s="152" customFormat="1" ht="69.75" customHeight="1" thickTop="1" thickBot="1" x14ac:dyDescent="0.25">
      <c r="A8" s="226" t="s">
        <v>215</v>
      </c>
      <c r="B8" s="186">
        <v>2.1899999999999999E-2</v>
      </c>
      <c r="C8" s="183" t="s">
        <v>144</v>
      </c>
      <c r="D8" s="87">
        <v>4.7100000000000003E-2</v>
      </c>
      <c r="E8" s="188"/>
      <c r="F8" s="184">
        <v>0.8</v>
      </c>
      <c r="G8" s="207">
        <v>0</v>
      </c>
      <c r="H8" s="182" t="s">
        <v>139</v>
      </c>
      <c r="I8" s="157" t="s">
        <v>184</v>
      </c>
      <c r="J8" s="156" t="s">
        <v>185</v>
      </c>
      <c r="K8" s="180" t="s">
        <v>140</v>
      </c>
      <c r="L8" s="180" t="s">
        <v>142</v>
      </c>
      <c r="M8" s="180" t="s">
        <v>145</v>
      </c>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c r="FV8" s="230"/>
      <c r="FW8" s="230"/>
      <c r="FX8" s="230"/>
      <c r="FY8" s="230"/>
      <c r="FZ8" s="230"/>
      <c r="GA8" s="230"/>
      <c r="GB8" s="230"/>
      <c r="GC8" s="230"/>
      <c r="GD8" s="230"/>
      <c r="GE8" s="230"/>
      <c r="GF8" s="230"/>
      <c r="GG8" s="230"/>
      <c r="GH8" s="230"/>
      <c r="GI8" s="230"/>
      <c r="GJ8" s="230"/>
    </row>
    <row r="9" spans="1:192" s="133" customFormat="1" ht="69.75" customHeight="1" thickTop="1" thickBot="1" x14ac:dyDescent="0.25">
      <c r="A9" s="226" t="s">
        <v>215</v>
      </c>
      <c r="B9" s="186">
        <v>2.29E-2</v>
      </c>
      <c r="C9" s="183" t="s">
        <v>144</v>
      </c>
      <c r="D9" s="87">
        <v>4.7199999999999999E-2</v>
      </c>
      <c r="E9" s="209"/>
      <c r="F9" s="184">
        <v>0.85</v>
      </c>
      <c r="G9" s="207">
        <v>0</v>
      </c>
      <c r="H9" s="182" t="s">
        <v>139</v>
      </c>
      <c r="I9" s="157" t="s">
        <v>184</v>
      </c>
      <c r="J9" s="156" t="s">
        <v>185</v>
      </c>
      <c r="K9" s="180" t="s">
        <v>140</v>
      </c>
      <c r="L9" s="180" t="s">
        <v>142</v>
      </c>
      <c r="M9" s="180" t="s">
        <v>145</v>
      </c>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row>
    <row r="10" spans="1:192" s="135" customFormat="1" ht="69.75" customHeight="1" thickTop="1" thickBot="1" x14ac:dyDescent="0.25">
      <c r="A10" s="226" t="s">
        <v>215</v>
      </c>
      <c r="B10" s="186">
        <v>2.5899999999999999E-2</v>
      </c>
      <c r="C10" s="183" t="s">
        <v>144</v>
      </c>
      <c r="D10" s="87">
        <v>4.7600000000000003E-2</v>
      </c>
      <c r="E10" s="208"/>
      <c r="F10" s="184">
        <v>0.9</v>
      </c>
      <c r="G10" s="207">
        <v>0</v>
      </c>
      <c r="H10" s="182" t="s">
        <v>139</v>
      </c>
      <c r="I10" s="157" t="s">
        <v>184</v>
      </c>
      <c r="J10" s="156" t="s">
        <v>185</v>
      </c>
      <c r="K10" s="180" t="s">
        <v>140</v>
      </c>
      <c r="L10" s="180" t="s">
        <v>142</v>
      </c>
      <c r="M10" s="180" t="s">
        <v>145</v>
      </c>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row>
    <row r="11" spans="1:192" s="152" customFormat="1" ht="69.75" customHeight="1" thickTop="1" thickBot="1" x14ac:dyDescent="0.25">
      <c r="A11" s="226" t="s">
        <v>216</v>
      </c>
      <c r="B11" s="186">
        <v>2.24E-2</v>
      </c>
      <c r="C11" s="183" t="s">
        <v>144</v>
      </c>
      <c r="D11" s="87">
        <v>0.04</v>
      </c>
      <c r="E11" s="188"/>
      <c r="F11" s="184">
        <v>0.8</v>
      </c>
      <c r="G11" s="207">
        <v>0</v>
      </c>
      <c r="H11" s="182" t="s">
        <v>197</v>
      </c>
      <c r="I11" s="157" t="s">
        <v>184</v>
      </c>
      <c r="J11" s="156" t="s">
        <v>185</v>
      </c>
      <c r="K11" s="180" t="s">
        <v>140</v>
      </c>
      <c r="L11" s="180" t="s">
        <v>142</v>
      </c>
      <c r="M11" s="180" t="s">
        <v>145</v>
      </c>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row>
    <row r="12" spans="1:192" s="152" customFormat="1" ht="69.75" customHeight="1" thickTop="1" thickBot="1" x14ac:dyDescent="0.25">
      <c r="A12" s="226" t="s">
        <v>216</v>
      </c>
      <c r="B12" s="186">
        <v>2.3400000000000001E-2</v>
      </c>
      <c r="C12" s="183" t="s">
        <v>144</v>
      </c>
      <c r="D12" s="87">
        <v>4.0399999999999998E-2</v>
      </c>
      <c r="E12" s="209"/>
      <c r="F12" s="184">
        <v>0.85</v>
      </c>
      <c r="G12" s="207">
        <v>0</v>
      </c>
      <c r="H12" s="182" t="s">
        <v>197</v>
      </c>
      <c r="I12" s="157" t="s">
        <v>184</v>
      </c>
      <c r="J12" s="156" t="s">
        <v>185</v>
      </c>
      <c r="K12" s="180" t="s">
        <v>140</v>
      </c>
      <c r="L12" s="180" t="s">
        <v>142</v>
      </c>
      <c r="M12" s="180" t="s">
        <v>145</v>
      </c>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c r="DK12" s="230"/>
      <c r="DL12" s="230"/>
      <c r="DM12" s="230"/>
      <c r="DN12" s="230"/>
      <c r="DO12" s="230"/>
      <c r="DP12" s="230"/>
      <c r="DQ12" s="230"/>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30"/>
      <c r="EO12" s="230"/>
      <c r="EP12" s="230"/>
      <c r="EQ12" s="230"/>
      <c r="ER12" s="230"/>
      <c r="ES12" s="230"/>
      <c r="ET12" s="230"/>
      <c r="EU12" s="230"/>
      <c r="EV12" s="230"/>
      <c r="EW12" s="230"/>
      <c r="EX12" s="230"/>
      <c r="EY12" s="230"/>
      <c r="EZ12" s="230"/>
      <c r="FA12" s="230"/>
      <c r="FB12" s="230"/>
      <c r="FC12" s="230"/>
      <c r="FD12" s="230"/>
      <c r="FE12" s="230"/>
      <c r="FF12" s="230"/>
      <c r="FG12" s="230"/>
      <c r="FH12" s="230"/>
      <c r="FI12" s="230"/>
      <c r="FJ12" s="230"/>
      <c r="FK12" s="230"/>
      <c r="FL12" s="230"/>
      <c r="FM12" s="230"/>
      <c r="FN12" s="230"/>
      <c r="FO12" s="230"/>
      <c r="FP12" s="230"/>
      <c r="FQ12" s="230"/>
      <c r="FR12" s="230"/>
      <c r="FS12" s="230"/>
      <c r="FT12" s="230"/>
      <c r="FU12" s="230"/>
      <c r="FV12" s="230"/>
      <c r="FW12" s="230"/>
      <c r="FX12" s="230"/>
      <c r="FY12" s="230"/>
      <c r="FZ12" s="230"/>
      <c r="GA12" s="230"/>
      <c r="GB12" s="230"/>
      <c r="GC12" s="230"/>
      <c r="GD12" s="230"/>
      <c r="GE12" s="230"/>
      <c r="GF12" s="230"/>
      <c r="GG12" s="230"/>
      <c r="GH12" s="230"/>
      <c r="GI12" s="230"/>
      <c r="GJ12" s="230"/>
    </row>
    <row r="13" spans="1:192" s="152" customFormat="1" ht="69.75" customHeight="1" thickTop="1" thickBot="1" x14ac:dyDescent="0.25">
      <c r="A13" s="226" t="s">
        <v>216</v>
      </c>
      <c r="B13" s="186">
        <v>2.9899999999999999E-2</v>
      </c>
      <c r="C13" s="183" t="s">
        <v>144</v>
      </c>
      <c r="D13" s="87">
        <v>4.2999999999999997E-2</v>
      </c>
      <c r="E13" s="208"/>
      <c r="F13" s="184">
        <v>0.9</v>
      </c>
      <c r="G13" s="207">
        <v>0</v>
      </c>
      <c r="H13" s="182" t="s">
        <v>197</v>
      </c>
      <c r="I13" s="157" t="s">
        <v>184</v>
      </c>
      <c r="J13" s="156" t="s">
        <v>185</v>
      </c>
      <c r="K13" s="180" t="s">
        <v>140</v>
      </c>
      <c r="L13" s="180" t="s">
        <v>142</v>
      </c>
      <c r="M13" s="180" t="s">
        <v>145</v>
      </c>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c r="FO13" s="230"/>
      <c r="FP13" s="230"/>
      <c r="FQ13" s="230"/>
      <c r="FR13" s="230"/>
      <c r="FS13" s="230"/>
      <c r="FT13" s="230"/>
      <c r="FU13" s="230"/>
      <c r="FV13" s="230"/>
      <c r="FW13" s="230"/>
      <c r="FX13" s="230"/>
      <c r="FY13" s="230"/>
      <c r="FZ13" s="230"/>
      <c r="GA13" s="230"/>
      <c r="GB13" s="230"/>
      <c r="GC13" s="230"/>
      <c r="GD13" s="230"/>
      <c r="GE13" s="230"/>
      <c r="GF13" s="230"/>
      <c r="GG13" s="230"/>
      <c r="GH13" s="230"/>
      <c r="GI13" s="230"/>
      <c r="GJ13" s="230"/>
    </row>
    <row r="14" spans="1:192" s="138" customFormat="1" ht="36" customHeight="1" thickTop="1" thickBot="1" x14ac:dyDescent="0.25">
      <c r="A14" s="192" t="s">
        <v>190</v>
      </c>
      <c r="B14" s="193"/>
      <c r="C14" s="193"/>
      <c r="D14" s="192"/>
      <c r="E14" s="192"/>
      <c r="F14" s="192"/>
      <c r="G14" s="192"/>
      <c r="H14" s="193"/>
      <c r="I14" s="192"/>
      <c r="J14" s="192"/>
      <c r="K14" s="192"/>
      <c r="L14" s="192"/>
      <c r="M14" s="192"/>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30"/>
      <c r="EQ14" s="230"/>
      <c r="ER14" s="230"/>
      <c r="ES14" s="230"/>
      <c r="ET14" s="230"/>
      <c r="EU14" s="230"/>
      <c r="EV14" s="230"/>
      <c r="EW14" s="230"/>
      <c r="EX14" s="230"/>
      <c r="EY14" s="230"/>
      <c r="EZ14" s="230"/>
      <c r="FA14" s="230"/>
      <c r="FB14" s="230"/>
      <c r="FC14" s="230"/>
      <c r="FD14" s="230"/>
      <c r="FE14" s="230"/>
      <c r="FF14" s="230"/>
      <c r="FG14" s="230"/>
      <c r="FH14" s="230"/>
      <c r="FI14" s="230"/>
      <c r="FJ14" s="230"/>
      <c r="FK14" s="230"/>
      <c r="FL14" s="230"/>
      <c r="FM14" s="230"/>
      <c r="FN14" s="230"/>
      <c r="FO14" s="230"/>
      <c r="FP14" s="230"/>
      <c r="FQ14" s="230"/>
      <c r="FR14" s="230"/>
      <c r="FS14" s="230"/>
      <c r="FT14" s="230"/>
      <c r="FU14" s="230"/>
      <c r="FV14" s="230"/>
      <c r="FW14" s="230"/>
      <c r="FX14" s="230"/>
      <c r="FY14" s="230"/>
      <c r="FZ14" s="230"/>
      <c r="GA14" s="230"/>
      <c r="GB14" s="230"/>
      <c r="GC14" s="230"/>
      <c r="GD14" s="230"/>
      <c r="GE14" s="230"/>
      <c r="GF14" s="230"/>
      <c r="GG14" s="230"/>
      <c r="GH14" s="230"/>
      <c r="GI14" s="230"/>
      <c r="GJ14" s="230"/>
    </row>
    <row r="15" spans="1:192" s="138" customFormat="1" ht="81" customHeight="1" thickTop="1" thickBot="1" x14ac:dyDescent="0.25">
      <c r="A15" s="226" t="s">
        <v>213</v>
      </c>
      <c r="B15" s="200">
        <v>1.49E-2</v>
      </c>
      <c r="C15" s="199" t="s">
        <v>177</v>
      </c>
      <c r="D15" s="87">
        <v>4.4499999999999998E-2</v>
      </c>
      <c r="E15" s="190"/>
      <c r="F15" s="201">
        <v>0.6</v>
      </c>
      <c r="G15" s="198">
        <v>0</v>
      </c>
      <c r="H15" s="197" t="s">
        <v>139</v>
      </c>
      <c r="I15" s="182" t="s">
        <v>184</v>
      </c>
      <c r="J15" s="181" t="s">
        <v>191</v>
      </c>
      <c r="K15" s="196" t="s">
        <v>140</v>
      </c>
      <c r="L15" s="180" t="s">
        <v>148</v>
      </c>
      <c r="M15" s="195" t="s">
        <v>141</v>
      </c>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30"/>
      <c r="EQ15" s="230"/>
      <c r="ER15" s="230"/>
      <c r="ES15" s="230"/>
      <c r="ET15" s="230"/>
      <c r="EU15" s="230"/>
      <c r="EV15" s="230"/>
      <c r="EW15" s="230"/>
      <c r="EX15" s="230"/>
      <c r="EY15" s="230"/>
      <c r="EZ15" s="230"/>
      <c r="FA15" s="230"/>
      <c r="FB15" s="230"/>
      <c r="FC15" s="230"/>
      <c r="FD15" s="230"/>
      <c r="FE15" s="230"/>
      <c r="FF15" s="230"/>
      <c r="FG15" s="230"/>
      <c r="FH15" s="230"/>
      <c r="FI15" s="230"/>
      <c r="FJ15" s="230"/>
      <c r="FK15" s="230"/>
      <c r="FL15" s="230"/>
      <c r="FM15" s="230"/>
      <c r="FN15" s="230"/>
      <c r="FO15" s="230"/>
      <c r="FP15" s="230"/>
      <c r="FQ15" s="230"/>
      <c r="FR15" s="230"/>
      <c r="FS15" s="230"/>
      <c r="FT15" s="230"/>
      <c r="FU15" s="230"/>
      <c r="FV15" s="230"/>
      <c r="FW15" s="230"/>
      <c r="FX15" s="230"/>
      <c r="FY15" s="230"/>
      <c r="FZ15" s="230"/>
      <c r="GA15" s="230"/>
      <c r="GB15" s="230"/>
      <c r="GC15" s="230"/>
      <c r="GD15" s="230"/>
      <c r="GE15" s="230"/>
      <c r="GF15" s="230"/>
      <c r="GG15" s="230"/>
      <c r="GH15" s="230"/>
      <c r="GI15" s="230"/>
      <c r="GJ15" s="230"/>
    </row>
    <row r="16" spans="1:192" s="138" customFormat="1" ht="81" customHeight="1" thickTop="1" thickBot="1" x14ac:dyDescent="0.25">
      <c r="A16" s="226" t="s">
        <v>213</v>
      </c>
      <c r="B16" s="200">
        <v>1.6400000000000001E-2</v>
      </c>
      <c r="C16" s="199" t="s">
        <v>217</v>
      </c>
      <c r="D16" s="87">
        <v>4.48E-2</v>
      </c>
      <c r="E16" s="161"/>
      <c r="F16" s="201">
        <v>0.75</v>
      </c>
      <c r="G16" s="198">
        <v>0</v>
      </c>
      <c r="H16" s="197" t="s">
        <v>139</v>
      </c>
      <c r="I16" s="182" t="s">
        <v>184</v>
      </c>
      <c r="J16" s="181" t="s">
        <v>192</v>
      </c>
      <c r="K16" s="196" t="s">
        <v>140</v>
      </c>
      <c r="L16" s="180" t="s">
        <v>148</v>
      </c>
      <c r="M16" s="195" t="s">
        <v>141</v>
      </c>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DQ16" s="230"/>
      <c r="DR16" s="230"/>
      <c r="DS16" s="230"/>
      <c r="DT16" s="230"/>
      <c r="DU16" s="230"/>
      <c r="DV16" s="230"/>
      <c r="DW16" s="230"/>
      <c r="DX16" s="230"/>
      <c r="DY16" s="230"/>
      <c r="DZ16" s="230"/>
      <c r="EA16" s="230"/>
      <c r="EB16" s="230"/>
      <c r="EC16" s="230"/>
      <c r="ED16" s="230"/>
      <c r="EE16" s="230"/>
      <c r="EF16" s="230"/>
      <c r="EG16" s="230"/>
      <c r="EH16" s="230"/>
      <c r="EI16" s="230"/>
      <c r="EJ16" s="230"/>
      <c r="EK16" s="230"/>
      <c r="EL16" s="230"/>
      <c r="EM16" s="230"/>
      <c r="EN16" s="230"/>
      <c r="EO16" s="230"/>
      <c r="EP16" s="230"/>
      <c r="EQ16" s="230"/>
      <c r="ER16" s="230"/>
      <c r="ES16" s="230"/>
      <c r="ET16" s="230"/>
      <c r="EU16" s="230"/>
      <c r="EV16" s="230"/>
      <c r="EW16" s="230"/>
      <c r="EX16" s="230"/>
      <c r="EY16" s="230"/>
      <c r="EZ16" s="230"/>
      <c r="FA16" s="230"/>
      <c r="FB16" s="230"/>
      <c r="FC16" s="230"/>
      <c r="FD16" s="230"/>
      <c r="FE16" s="230"/>
      <c r="FF16" s="230"/>
      <c r="FG16" s="230"/>
      <c r="FH16" s="230"/>
      <c r="FI16" s="230"/>
      <c r="FJ16" s="230"/>
      <c r="FK16" s="230"/>
      <c r="FL16" s="230"/>
      <c r="FM16" s="230"/>
      <c r="FN16" s="230"/>
      <c r="FO16" s="230"/>
      <c r="FP16" s="230"/>
      <c r="FQ16" s="230"/>
      <c r="FR16" s="230"/>
      <c r="FS16" s="230"/>
      <c r="FT16" s="230"/>
      <c r="FU16" s="230"/>
      <c r="FV16" s="230"/>
      <c r="FW16" s="230"/>
      <c r="FX16" s="230"/>
      <c r="FY16" s="230"/>
      <c r="FZ16" s="230"/>
      <c r="GA16" s="230"/>
      <c r="GB16" s="230"/>
      <c r="GC16" s="230"/>
      <c r="GD16" s="230"/>
      <c r="GE16" s="230"/>
      <c r="GF16" s="230"/>
      <c r="GG16" s="230"/>
      <c r="GH16" s="230"/>
      <c r="GI16" s="230"/>
      <c r="GJ16" s="230"/>
    </row>
    <row r="17" spans="1:192" s="138" customFormat="1" ht="81" customHeight="1" thickTop="1" thickBot="1" x14ac:dyDescent="0.25">
      <c r="A17" s="226" t="s">
        <v>213</v>
      </c>
      <c r="B17" s="200">
        <v>1.7399999999999999E-2</v>
      </c>
      <c r="C17" s="199" t="s">
        <v>179</v>
      </c>
      <c r="D17" s="87">
        <v>4.4999999999999998E-2</v>
      </c>
      <c r="E17" s="188"/>
      <c r="F17" s="201">
        <v>0.8</v>
      </c>
      <c r="G17" s="198">
        <v>0</v>
      </c>
      <c r="H17" s="197" t="s">
        <v>139</v>
      </c>
      <c r="I17" s="182" t="s">
        <v>184</v>
      </c>
      <c r="J17" s="181" t="s">
        <v>193</v>
      </c>
      <c r="K17" s="196" t="s">
        <v>140</v>
      </c>
      <c r="L17" s="180" t="s">
        <v>148</v>
      </c>
      <c r="M17" s="195" t="s">
        <v>141</v>
      </c>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row>
    <row r="18" spans="1:192" s="152" customFormat="1" ht="81" customHeight="1" thickTop="1" thickBot="1" x14ac:dyDescent="0.25">
      <c r="A18" s="226" t="s">
        <v>213</v>
      </c>
      <c r="B18" s="200">
        <v>1.84E-2</v>
      </c>
      <c r="C18" s="199" t="s">
        <v>178</v>
      </c>
      <c r="D18" s="87">
        <v>4.5199999999999997E-2</v>
      </c>
      <c r="E18" s="185"/>
      <c r="F18" s="184">
        <v>0.85</v>
      </c>
      <c r="G18" s="198">
        <v>0</v>
      </c>
      <c r="H18" s="197" t="s">
        <v>139</v>
      </c>
      <c r="I18" s="182" t="s">
        <v>184</v>
      </c>
      <c r="J18" s="181" t="s">
        <v>193</v>
      </c>
      <c r="K18" s="196" t="s">
        <v>140</v>
      </c>
      <c r="L18" s="180" t="s">
        <v>148</v>
      </c>
      <c r="M18" s="195" t="s">
        <v>141</v>
      </c>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row>
    <row r="19" spans="1:192" s="138" customFormat="1" ht="36" customHeight="1" thickTop="1" thickBot="1" x14ac:dyDescent="0.25">
      <c r="A19" s="192" t="s">
        <v>190</v>
      </c>
      <c r="B19" s="193"/>
      <c r="C19" s="193"/>
      <c r="D19" s="192"/>
      <c r="E19" s="192"/>
      <c r="F19" s="192"/>
      <c r="G19" s="192"/>
      <c r="H19" s="193"/>
      <c r="I19" s="192"/>
      <c r="J19" s="193"/>
      <c r="K19" s="192"/>
      <c r="L19" s="192"/>
      <c r="M19" s="192"/>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row>
    <row r="20" spans="1:192" s="152" customFormat="1" ht="80.25" customHeight="1" thickTop="1" thickBot="1" x14ac:dyDescent="0.25">
      <c r="A20" s="226" t="s">
        <v>215</v>
      </c>
      <c r="B20" s="186">
        <v>1.9900000000000001E-2</v>
      </c>
      <c r="C20" s="183" t="s">
        <v>144</v>
      </c>
      <c r="D20" s="87">
        <v>4.5900000000000003E-2</v>
      </c>
      <c r="E20" s="190"/>
      <c r="F20" s="184">
        <v>0.6</v>
      </c>
      <c r="G20" s="183">
        <v>0</v>
      </c>
      <c r="H20" s="182" t="s">
        <v>139</v>
      </c>
      <c r="I20" s="182" t="s">
        <v>184</v>
      </c>
      <c r="J20" s="181" t="s">
        <v>193</v>
      </c>
      <c r="K20" s="180" t="s">
        <v>140</v>
      </c>
      <c r="L20" s="180" t="s">
        <v>148</v>
      </c>
      <c r="M20" s="180" t="s">
        <v>145</v>
      </c>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row>
    <row r="21" spans="1:192" s="152" customFormat="1" ht="80.25" customHeight="1" thickTop="1" thickBot="1" x14ac:dyDescent="0.25">
      <c r="A21" s="226" t="s">
        <v>215</v>
      </c>
      <c r="B21" s="186">
        <v>2.0400000000000001E-2</v>
      </c>
      <c r="C21" s="183" t="s">
        <v>144</v>
      </c>
      <c r="D21" s="87">
        <v>4.5999999999999999E-2</v>
      </c>
      <c r="E21" s="161"/>
      <c r="F21" s="184">
        <v>0.75</v>
      </c>
      <c r="G21" s="183">
        <v>0</v>
      </c>
      <c r="H21" s="182" t="s">
        <v>139</v>
      </c>
      <c r="I21" s="182" t="s">
        <v>184</v>
      </c>
      <c r="J21" s="181" t="s">
        <v>193</v>
      </c>
      <c r="K21" s="180" t="s">
        <v>140</v>
      </c>
      <c r="L21" s="180" t="s">
        <v>148</v>
      </c>
      <c r="M21" s="180" t="s">
        <v>145</v>
      </c>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230"/>
      <c r="DH21" s="230"/>
      <c r="DI21" s="230"/>
      <c r="DJ21" s="230"/>
      <c r="DK21" s="230"/>
      <c r="DL21" s="230"/>
      <c r="DM21" s="230"/>
      <c r="DN21" s="230"/>
      <c r="DO21" s="230"/>
      <c r="DP21" s="230"/>
      <c r="DQ21" s="230"/>
      <c r="DR21" s="230"/>
      <c r="DS21" s="230"/>
      <c r="DT21" s="230"/>
      <c r="DU21" s="230"/>
      <c r="DV21" s="230"/>
      <c r="DW21" s="230"/>
      <c r="DX21" s="230"/>
      <c r="DY21" s="230"/>
      <c r="DZ21" s="230"/>
      <c r="EA21" s="230"/>
      <c r="EB21" s="230"/>
      <c r="EC21" s="230"/>
      <c r="ED21" s="230"/>
      <c r="EE21" s="230"/>
      <c r="EF21" s="230"/>
      <c r="EG21" s="230"/>
      <c r="EH21" s="230"/>
      <c r="EI21" s="230"/>
      <c r="EJ21" s="230"/>
      <c r="EK21" s="230"/>
      <c r="EL21" s="230"/>
      <c r="EM21" s="230"/>
      <c r="EN21" s="230"/>
      <c r="EO21" s="230"/>
      <c r="EP21" s="230"/>
      <c r="EQ21" s="230"/>
      <c r="ER21" s="230"/>
      <c r="ES21" s="230"/>
      <c r="ET21" s="230"/>
      <c r="EU21" s="230"/>
      <c r="EV21" s="230"/>
      <c r="EW21" s="230"/>
      <c r="EX21" s="230"/>
      <c r="EY21" s="230"/>
      <c r="EZ21" s="230"/>
      <c r="FA21" s="230"/>
      <c r="FB21" s="230"/>
      <c r="FC21" s="230"/>
      <c r="FD21" s="230"/>
      <c r="FE21" s="230"/>
      <c r="FF21" s="230"/>
      <c r="FG21" s="230"/>
      <c r="FH21" s="230"/>
      <c r="FI21" s="230"/>
      <c r="FJ21" s="230"/>
      <c r="FK21" s="230"/>
      <c r="FL21" s="230"/>
      <c r="FM21" s="230"/>
      <c r="FN21" s="230"/>
      <c r="FO21" s="230"/>
      <c r="FP21" s="230"/>
      <c r="FQ21" s="230"/>
      <c r="FR21" s="230"/>
      <c r="FS21" s="230"/>
      <c r="FT21" s="230"/>
      <c r="FU21" s="230"/>
      <c r="FV21" s="230"/>
      <c r="FW21" s="230"/>
      <c r="FX21" s="230"/>
      <c r="FY21" s="230"/>
      <c r="FZ21" s="230"/>
      <c r="GA21" s="230"/>
      <c r="GB21" s="230"/>
      <c r="GC21" s="230"/>
      <c r="GD21" s="230"/>
      <c r="GE21" s="230"/>
      <c r="GF21" s="230"/>
      <c r="GG21" s="230"/>
      <c r="GH21" s="230"/>
      <c r="GI21" s="230"/>
      <c r="GJ21" s="230"/>
    </row>
    <row r="22" spans="1:192" s="152" customFormat="1" ht="80.25" customHeight="1" thickTop="1" thickBot="1" x14ac:dyDescent="0.25">
      <c r="A22" s="226" t="s">
        <v>215</v>
      </c>
      <c r="B22" s="186">
        <v>2.1499999999999998E-2</v>
      </c>
      <c r="C22" s="183" t="s">
        <v>144</v>
      </c>
      <c r="D22" s="87">
        <v>4.6199999999999998E-2</v>
      </c>
      <c r="E22" s="188"/>
      <c r="F22" s="191">
        <v>0.8</v>
      </c>
      <c r="G22" s="183">
        <v>0</v>
      </c>
      <c r="H22" s="182" t="s">
        <v>139</v>
      </c>
      <c r="I22" s="182" t="s">
        <v>184</v>
      </c>
      <c r="J22" s="181" t="s">
        <v>193</v>
      </c>
      <c r="K22" s="180" t="s">
        <v>140</v>
      </c>
      <c r="L22" s="180" t="s">
        <v>148</v>
      </c>
      <c r="M22" s="180" t="s">
        <v>145</v>
      </c>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row>
    <row r="23" spans="1:192" s="152" customFormat="1" ht="80.25" customHeight="1" thickTop="1" thickBot="1" x14ac:dyDescent="0.25">
      <c r="A23" s="226" t="s">
        <v>215</v>
      </c>
      <c r="B23" s="186">
        <v>2.3400000000000001E-2</v>
      </c>
      <c r="C23" s="183" t="s">
        <v>144</v>
      </c>
      <c r="D23" s="87">
        <v>4.65E-2</v>
      </c>
      <c r="E23" s="185"/>
      <c r="F23" s="184">
        <v>0.85</v>
      </c>
      <c r="G23" s="183">
        <v>0</v>
      </c>
      <c r="H23" s="182" t="s">
        <v>139</v>
      </c>
      <c r="I23" s="182" t="s">
        <v>184</v>
      </c>
      <c r="J23" s="181" t="s">
        <v>193</v>
      </c>
      <c r="K23" s="180" t="s">
        <v>140</v>
      </c>
      <c r="L23" s="180" t="s">
        <v>148</v>
      </c>
      <c r="M23" s="180" t="s">
        <v>145</v>
      </c>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row>
    <row r="24" spans="1:192" s="152" customFormat="1" ht="80.25" customHeight="1" thickTop="1" thickBot="1" x14ac:dyDescent="0.25">
      <c r="A24" s="206" t="s">
        <v>117</v>
      </c>
      <c r="B24" s="203" t="s">
        <v>127</v>
      </c>
      <c r="C24" s="205" t="s">
        <v>128</v>
      </c>
      <c r="D24" s="86" t="s">
        <v>129</v>
      </c>
      <c r="E24" s="203"/>
      <c r="F24" s="203" t="s">
        <v>130</v>
      </c>
      <c r="G24" s="204" t="s">
        <v>131</v>
      </c>
      <c r="H24" s="203" t="s">
        <v>132</v>
      </c>
      <c r="I24" s="203" t="s">
        <v>133</v>
      </c>
      <c r="J24" s="203" t="s">
        <v>137</v>
      </c>
      <c r="K24" s="203" t="s">
        <v>134</v>
      </c>
      <c r="L24" s="203" t="s">
        <v>136</v>
      </c>
      <c r="M24" s="203" t="s">
        <v>135</v>
      </c>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c r="FY24" s="230"/>
      <c r="FZ24" s="230"/>
      <c r="GA24" s="230"/>
      <c r="GB24" s="230"/>
      <c r="GC24" s="230"/>
      <c r="GD24" s="230"/>
      <c r="GE24" s="230"/>
      <c r="GF24" s="230"/>
      <c r="GG24" s="230"/>
      <c r="GH24" s="230"/>
      <c r="GI24" s="230"/>
      <c r="GJ24" s="230"/>
    </row>
    <row r="25" spans="1:192" s="152" customFormat="1" ht="80.25" customHeight="1" thickTop="1" thickBot="1" x14ac:dyDescent="0.25">
      <c r="A25" s="226" t="s">
        <v>216</v>
      </c>
      <c r="B25" s="186">
        <v>2.1999999999999999E-2</v>
      </c>
      <c r="C25" s="183" t="s">
        <v>144</v>
      </c>
      <c r="D25" s="87">
        <v>3.8100000000000002E-2</v>
      </c>
      <c r="E25" s="190"/>
      <c r="F25" s="184">
        <v>0.6</v>
      </c>
      <c r="G25" s="183">
        <v>0</v>
      </c>
      <c r="H25" s="182" t="s">
        <v>197</v>
      </c>
      <c r="I25" s="182" t="s">
        <v>184</v>
      </c>
      <c r="J25" s="181" t="s">
        <v>193</v>
      </c>
      <c r="K25" s="180" t="s">
        <v>140</v>
      </c>
      <c r="L25" s="180" t="s">
        <v>148</v>
      </c>
      <c r="M25" s="180" t="s">
        <v>145</v>
      </c>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0"/>
      <c r="DV25" s="230"/>
      <c r="DW25" s="230"/>
      <c r="DX25" s="230"/>
      <c r="DY25" s="230"/>
      <c r="DZ25" s="230"/>
      <c r="EA25" s="230"/>
      <c r="EB25" s="230"/>
      <c r="EC25" s="230"/>
      <c r="ED25" s="230"/>
      <c r="EE25" s="230"/>
      <c r="EF25" s="230"/>
      <c r="EG25" s="230"/>
      <c r="EH25" s="230"/>
      <c r="EI25" s="230"/>
      <c r="EJ25" s="230"/>
      <c r="EK25" s="230"/>
      <c r="EL25" s="230"/>
      <c r="EM25" s="230"/>
      <c r="EN25" s="230"/>
      <c r="EO25" s="230"/>
      <c r="EP25" s="230"/>
      <c r="EQ25" s="230"/>
      <c r="ER25" s="230"/>
      <c r="ES25" s="230"/>
      <c r="ET25" s="230"/>
      <c r="EU25" s="230"/>
      <c r="EV25" s="230"/>
      <c r="EW25" s="230"/>
      <c r="EX25" s="230"/>
      <c r="EY25" s="230"/>
      <c r="EZ25" s="230"/>
      <c r="FA25" s="230"/>
      <c r="FB25" s="230"/>
      <c r="FC25" s="230"/>
      <c r="FD25" s="230"/>
      <c r="FE25" s="230"/>
      <c r="FF25" s="230"/>
      <c r="FG25" s="230"/>
      <c r="FH25" s="230"/>
      <c r="FI25" s="230"/>
      <c r="FJ25" s="230"/>
      <c r="FK25" s="230"/>
      <c r="FL25" s="230"/>
      <c r="FM25" s="230"/>
      <c r="FN25" s="230"/>
      <c r="FO25" s="230"/>
      <c r="FP25" s="230"/>
      <c r="FQ25" s="230"/>
      <c r="FR25" s="230"/>
      <c r="FS25" s="230"/>
      <c r="FT25" s="230"/>
      <c r="FU25" s="230"/>
      <c r="FV25" s="230"/>
      <c r="FW25" s="230"/>
      <c r="FX25" s="230"/>
      <c r="FY25" s="230"/>
      <c r="FZ25" s="230"/>
      <c r="GA25" s="230"/>
      <c r="GB25" s="230"/>
      <c r="GC25" s="230"/>
      <c r="GD25" s="230"/>
      <c r="GE25" s="230"/>
      <c r="GF25" s="230"/>
      <c r="GG25" s="230"/>
      <c r="GH25" s="230"/>
      <c r="GI25" s="230"/>
      <c r="GJ25" s="230"/>
    </row>
    <row r="26" spans="1:192" s="152" customFormat="1" ht="80.25" customHeight="1" thickTop="1" thickBot="1" x14ac:dyDescent="0.25">
      <c r="A26" s="226" t="s">
        <v>216</v>
      </c>
      <c r="B26" s="186">
        <v>2.4E-2</v>
      </c>
      <c r="C26" s="183" t="s">
        <v>144</v>
      </c>
      <c r="D26" s="87">
        <v>3.9E-2</v>
      </c>
      <c r="E26" s="161"/>
      <c r="F26" s="184">
        <v>0.75</v>
      </c>
      <c r="G26" s="183">
        <v>0</v>
      </c>
      <c r="H26" s="182" t="s">
        <v>197</v>
      </c>
      <c r="I26" s="182" t="s">
        <v>184</v>
      </c>
      <c r="J26" s="181" t="s">
        <v>193</v>
      </c>
      <c r="K26" s="180" t="s">
        <v>140</v>
      </c>
      <c r="L26" s="180" t="s">
        <v>148</v>
      </c>
      <c r="M26" s="180" t="s">
        <v>145</v>
      </c>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c r="DO26" s="230"/>
      <c r="DP26" s="230"/>
      <c r="DQ26" s="230"/>
      <c r="DR26" s="230"/>
      <c r="DS26" s="230"/>
      <c r="DT26" s="230"/>
      <c r="DU26" s="230"/>
      <c r="DV26" s="230"/>
      <c r="DW26" s="230"/>
      <c r="DX26" s="230"/>
      <c r="DY26" s="230"/>
      <c r="DZ26" s="230"/>
      <c r="EA26" s="230"/>
      <c r="EB26" s="230"/>
      <c r="EC26" s="230"/>
      <c r="ED26" s="230"/>
      <c r="EE26" s="230"/>
      <c r="EF26" s="230"/>
      <c r="EG26" s="230"/>
      <c r="EH26" s="230"/>
      <c r="EI26" s="230"/>
      <c r="EJ26" s="230"/>
      <c r="EK26" s="230"/>
      <c r="EL26" s="230"/>
      <c r="EM26" s="230"/>
      <c r="EN26" s="230"/>
      <c r="EO26" s="230"/>
      <c r="EP26" s="230"/>
      <c r="EQ26" s="230"/>
      <c r="ER26" s="230"/>
      <c r="ES26" s="230"/>
      <c r="ET26" s="230"/>
      <c r="EU26" s="230"/>
      <c r="EV26" s="230"/>
      <c r="EW26" s="230"/>
      <c r="EX26" s="230"/>
      <c r="EY26" s="230"/>
      <c r="EZ26" s="230"/>
      <c r="FA26" s="230"/>
      <c r="FB26" s="230"/>
      <c r="FC26" s="230"/>
      <c r="FD26" s="230"/>
      <c r="FE26" s="230"/>
      <c r="FF26" s="230"/>
      <c r="FG26" s="230"/>
      <c r="FH26" s="230"/>
      <c r="FI26" s="230"/>
      <c r="FJ26" s="230"/>
      <c r="FK26" s="230"/>
      <c r="FL26" s="230"/>
      <c r="FM26" s="230"/>
      <c r="FN26" s="230"/>
      <c r="FO26" s="230"/>
      <c r="FP26" s="230"/>
      <c r="FQ26" s="230"/>
      <c r="FR26" s="230"/>
      <c r="FS26" s="230"/>
      <c r="FT26" s="230"/>
      <c r="FU26" s="230"/>
      <c r="FV26" s="230"/>
      <c r="FW26" s="230"/>
      <c r="FX26" s="230"/>
      <c r="FY26" s="230"/>
      <c r="FZ26" s="230"/>
      <c r="GA26" s="230"/>
      <c r="GB26" s="230"/>
      <c r="GC26" s="230"/>
      <c r="GD26" s="230"/>
      <c r="GE26" s="230"/>
      <c r="GF26" s="230"/>
      <c r="GG26" s="230"/>
      <c r="GH26" s="230"/>
      <c r="GI26" s="230"/>
      <c r="GJ26" s="230"/>
    </row>
    <row r="27" spans="1:192" s="152" customFormat="1" ht="80.25" customHeight="1" thickTop="1" thickBot="1" x14ac:dyDescent="0.25">
      <c r="A27" s="226" t="s">
        <v>216</v>
      </c>
      <c r="B27" s="186">
        <v>2.5000000000000001E-2</v>
      </c>
      <c r="C27" s="183" t="s">
        <v>144</v>
      </c>
      <c r="D27" s="87">
        <v>3.9399999999999998E-2</v>
      </c>
      <c r="E27" s="188"/>
      <c r="F27" s="184">
        <v>0.8</v>
      </c>
      <c r="G27" s="183">
        <v>0</v>
      </c>
      <c r="H27" s="182" t="s">
        <v>197</v>
      </c>
      <c r="I27" s="182" t="s">
        <v>184</v>
      </c>
      <c r="J27" s="181" t="s">
        <v>193</v>
      </c>
      <c r="K27" s="180" t="s">
        <v>140</v>
      </c>
      <c r="L27" s="180" t="s">
        <v>148</v>
      </c>
      <c r="M27" s="180" t="s">
        <v>145</v>
      </c>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row>
    <row r="28" spans="1:192" s="152" customFormat="1" ht="80.25" customHeight="1" thickTop="1" thickBot="1" x14ac:dyDescent="0.25">
      <c r="A28" s="226" t="s">
        <v>216</v>
      </c>
      <c r="B28" s="186">
        <v>2.5999999999999999E-2</v>
      </c>
      <c r="C28" s="183" t="s">
        <v>144</v>
      </c>
      <c r="D28" s="87">
        <v>3.9899999999999998E-2</v>
      </c>
      <c r="E28" s="185"/>
      <c r="F28" s="184">
        <v>0.85</v>
      </c>
      <c r="G28" s="183">
        <v>0</v>
      </c>
      <c r="H28" s="182" t="s">
        <v>197</v>
      </c>
      <c r="I28" s="182" t="s">
        <v>184</v>
      </c>
      <c r="J28" s="181" t="s">
        <v>193</v>
      </c>
      <c r="K28" s="180" t="s">
        <v>140</v>
      </c>
      <c r="L28" s="180" t="s">
        <v>148</v>
      </c>
      <c r="M28" s="180" t="s">
        <v>145</v>
      </c>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c r="EN28" s="230"/>
      <c r="EO28" s="230"/>
      <c r="EP28" s="230"/>
      <c r="EQ28" s="230"/>
      <c r="ER28" s="230"/>
      <c r="ES28" s="230"/>
      <c r="ET28" s="230"/>
      <c r="EU28" s="230"/>
      <c r="EV28" s="230"/>
      <c r="EW28" s="230"/>
      <c r="EX28" s="230"/>
      <c r="EY28" s="230"/>
      <c r="EZ28" s="230"/>
      <c r="FA28" s="230"/>
      <c r="FB28" s="230"/>
      <c r="FC28" s="230"/>
      <c r="FD28" s="230"/>
      <c r="FE28" s="230"/>
      <c r="FF28" s="230"/>
      <c r="FG28" s="230"/>
      <c r="FH28" s="230"/>
      <c r="FI28" s="230"/>
      <c r="FJ28" s="230"/>
      <c r="FK28" s="230"/>
      <c r="FL28" s="230"/>
      <c r="FM28" s="230"/>
      <c r="FN28" s="230"/>
      <c r="FO28" s="230"/>
      <c r="FP28" s="230"/>
      <c r="FQ28" s="230"/>
      <c r="FR28" s="230"/>
      <c r="FS28" s="230"/>
      <c r="FT28" s="230"/>
      <c r="FU28" s="230"/>
      <c r="FV28" s="230"/>
      <c r="FW28" s="230"/>
      <c r="FX28" s="230"/>
      <c r="FY28" s="230"/>
      <c r="FZ28" s="230"/>
      <c r="GA28" s="230"/>
      <c r="GB28" s="230"/>
      <c r="GC28" s="230"/>
      <c r="GD28" s="230"/>
      <c r="GE28" s="230"/>
      <c r="GF28" s="230"/>
      <c r="GG28" s="230"/>
      <c r="GH28" s="230"/>
      <c r="GI28" s="230"/>
      <c r="GJ28" s="230"/>
    </row>
    <row r="29" spans="1:192" s="142" customFormat="1" ht="46.5" customHeight="1" thickTop="1" x14ac:dyDescent="0.2">
      <c r="A29" s="151"/>
      <c r="B29" s="150"/>
      <c r="C29" s="149"/>
      <c r="D29" s="95"/>
      <c r="E29" s="148"/>
      <c r="F29" s="148"/>
      <c r="G29" s="147"/>
      <c r="H29" s="146"/>
      <c r="I29" s="146"/>
      <c r="J29" s="145"/>
      <c r="K29" s="143"/>
      <c r="L29" s="144"/>
      <c r="M29" s="143"/>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c r="EO29" s="230"/>
      <c r="EP29" s="230"/>
      <c r="EQ29" s="230"/>
      <c r="ER29" s="230"/>
      <c r="ES29" s="230"/>
      <c r="ET29" s="230"/>
      <c r="EU29" s="230"/>
      <c r="EV29" s="230"/>
      <c r="EW29" s="230"/>
      <c r="EX29" s="230"/>
      <c r="EY29" s="230"/>
      <c r="EZ29" s="230"/>
      <c r="FA29" s="230"/>
      <c r="FB29" s="230"/>
      <c r="FC29" s="230"/>
      <c r="FD29" s="230"/>
      <c r="FE29" s="230"/>
      <c r="FF29" s="230"/>
      <c r="FG29" s="230"/>
      <c r="FH29" s="230"/>
      <c r="FI29" s="230"/>
      <c r="FJ29" s="230"/>
      <c r="FK29" s="230"/>
      <c r="FL29" s="230"/>
      <c r="FM29" s="230"/>
      <c r="FN29" s="230"/>
      <c r="FO29" s="230"/>
      <c r="FP29" s="230"/>
      <c r="FQ29" s="230"/>
      <c r="FR29" s="230"/>
      <c r="FS29" s="230"/>
      <c r="FT29" s="230"/>
      <c r="FU29" s="230"/>
      <c r="FV29" s="230"/>
      <c r="FW29" s="230"/>
      <c r="FX29" s="230"/>
      <c r="FY29" s="230"/>
      <c r="FZ29" s="230"/>
      <c r="GA29" s="230"/>
      <c r="GB29" s="230"/>
      <c r="GC29" s="230"/>
      <c r="GD29" s="230"/>
      <c r="GE29" s="230"/>
      <c r="GF29" s="230"/>
      <c r="GG29" s="230"/>
      <c r="GH29" s="230"/>
      <c r="GI29" s="230"/>
      <c r="GJ29" s="230"/>
    </row>
    <row r="30" spans="1:192" s="138" customFormat="1" ht="45.75" customHeight="1" x14ac:dyDescent="0.2">
      <c r="A30" s="141"/>
      <c r="B30" s="140"/>
      <c r="C30" s="139"/>
      <c r="D30" s="94"/>
      <c r="E30" s="139"/>
      <c r="F30" s="139"/>
      <c r="G30" s="139"/>
      <c r="H30" s="139"/>
      <c r="I30" s="139"/>
      <c r="J30" s="139"/>
      <c r="K30" s="139"/>
      <c r="L30" s="139"/>
      <c r="M30" s="139"/>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FX30" s="230"/>
      <c r="FY30" s="230"/>
      <c r="FZ30" s="230"/>
      <c r="GA30" s="230"/>
      <c r="GB30" s="230"/>
      <c r="GC30" s="230"/>
      <c r="GD30" s="230"/>
      <c r="GE30" s="230"/>
      <c r="GF30" s="230"/>
      <c r="GG30" s="230"/>
      <c r="GH30" s="230"/>
      <c r="GI30" s="230"/>
      <c r="GJ30" s="230"/>
    </row>
    <row r="31" spans="1:192" ht="45" customHeight="1" thickBot="1" x14ac:dyDescent="0.25">
      <c r="A31" s="264" t="s">
        <v>152</v>
      </c>
      <c r="B31" s="264"/>
      <c r="C31" s="264"/>
      <c r="D31" s="264"/>
      <c r="E31" s="264"/>
      <c r="F31" s="264"/>
      <c r="G31" s="264"/>
      <c r="H31" s="264"/>
      <c r="I31" s="264"/>
      <c r="J31" s="264"/>
      <c r="K31" s="264"/>
      <c r="L31" s="264"/>
      <c r="M31" s="264"/>
    </row>
    <row r="32" spans="1:192" s="133" customFormat="1" ht="33" customHeight="1" thickTop="1" thickBot="1" x14ac:dyDescent="0.25">
      <c r="A32" s="265" t="s">
        <v>232</v>
      </c>
      <c r="B32" s="266"/>
      <c r="C32" s="266"/>
      <c r="D32" s="266"/>
      <c r="E32" s="266"/>
      <c r="F32" s="266"/>
      <c r="G32" s="266"/>
      <c r="H32" s="266"/>
      <c r="I32" s="266"/>
      <c r="J32" s="266"/>
      <c r="K32" s="266"/>
      <c r="L32" s="266"/>
      <c r="M32" s="266"/>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c r="EN32" s="230"/>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230"/>
      <c r="FQ32" s="230"/>
      <c r="FR32" s="230"/>
      <c r="FS32" s="230"/>
      <c r="FT32" s="230"/>
      <c r="FU32" s="230"/>
      <c r="FV32" s="230"/>
      <c r="FW32" s="230"/>
      <c r="FX32" s="230"/>
      <c r="FY32" s="230"/>
      <c r="FZ32" s="230"/>
      <c r="GA32" s="230"/>
      <c r="GB32" s="230"/>
      <c r="GC32" s="230"/>
      <c r="GD32" s="230"/>
      <c r="GE32" s="230"/>
      <c r="GF32" s="230"/>
      <c r="GG32" s="230"/>
      <c r="GH32" s="230"/>
      <c r="GI32" s="230"/>
      <c r="GJ32" s="230"/>
    </row>
    <row r="33" spans="1:192" s="137" customFormat="1" ht="33" customHeight="1" thickTop="1" thickBot="1" x14ac:dyDescent="0.25">
      <c r="A33" s="267" t="s">
        <v>169</v>
      </c>
      <c r="B33" s="268"/>
      <c r="C33" s="268"/>
      <c r="D33" s="268"/>
      <c r="E33" s="268"/>
      <c r="F33" s="268"/>
      <c r="G33" s="268"/>
      <c r="H33" s="268"/>
      <c r="I33" s="268"/>
      <c r="J33" s="268"/>
      <c r="K33" s="268"/>
      <c r="L33" s="268"/>
      <c r="M33" s="268"/>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2"/>
      <c r="GF33" s="232"/>
      <c r="GG33" s="232"/>
      <c r="GH33" s="232"/>
      <c r="GI33" s="232"/>
      <c r="GJ33" s="232"/>
    </row>
    <row r="34" spans="1:192" s="136" customFormat="1" ht="33" customHeight="1" thickTop="1" thickBot="1" x14ac:dyDescent="0.25">
      <c r="A34" s="269" t="s">
        <v>153</v>
      </c>
      <c r="B34" s="266"/>
      <c r="C34" s="266"/>
      <c r="D34" s="266"/>
      <c r="E34" s="266"/>
      <c r="F34" s="266"/>
      <c r="G34" s="266"/>
      <c r="H34" s="266"/>
      <c r="I34" s="266"/>
      <c r="J34" s="266"/>
      <c r="K34" s="266"/>
      <c r="L34" s="266"/>
      <c r="M34" s="266"/>
    </row>
    <row r="35" spans="1:192" s="135" customFormat="1" ht="33" customHeight="1" thickTop="1" thickBot="1" x14ac:dyDescent="0.25">
      <c r="A35" s="267" t="s">
        <v>218</v>
      </c>
      <c r="B35" s="283"/>
      <c r="C35" s="283"/>
      <c r="D35" s="283"/>
      <c r="E35" s="283"/>
      <c r="F35" s="283"/>
      <c r="G35" s="283"/>
      <c r="H35" s="283"/>
      <c r="I35" s="283"/>
      <c r="J35" s="283"/>
      <c r="K35" s="283"/>
      <c r="L35" s="283"/>
      <c r="M35" s="283"/>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c r="EN35" s="230"/>
      <c r="EO35" s="230"/>
      <c r="EP35" s="230"/>
      <c r="EQ35" s="230"/>
      <c r="ER35" s="230"/>
      <c r="ES35" s="230"/>
      <c r="ET35" s="230"/>
      <c r="EU35" s="230"/>
      <c r="EV35" s="230"/>
      <c r="EW35" s="230"/>
      <c r="EX35" s="230"/>
      <c r="EY35" s="230"/>
      <c r="EZ35" s="230"/>
      <c r="FA35" s="230"/>
      <c r="FB35" s="230"/>
      <c r="FC35" s="230"/>
      <c r="FD35" s="230"/>
      <c r="FE35" s="230"/>
      <c r="FF35" s="230"/>
      <c r="FG35" s="230"/>
      <c r="FH35" s="230"/>
      <c r="FI35" s="230"/>
      <c r="FJ35" s="230"/>
      <c r="FK35" s="230"/>
      <c r="FL35" s="230"/>
      <c r="FM35" s="230"/>
      <c r="FN35" s="230"/>
      <c r="FO35" s="230"/>
      <c r="FP35" s="230"/>
      <c r="FQ35" s="230"/>
      <c r="FR35" s="230"/>
      <c r="FS35" s="230"/>
      <c r="FT35" s="230"/>
      <c r="FU35" s="230"/>
      <c r="FV35" s="230"/>
      <c r="FW35" s="230"/>
      <c r="FX35" s="230"/>
      <c r="FY35" s="230"/>
      <c r="FZ35" s="230"/>
      <c r="GA35" s="230"/>
      <c r="GB35" s="230"/>
      <c r="GC35" s="230"/>
      <c r="GD35" s="230"/>
      <c r="GE35" s="230"/>
      <c r="GF35" s="230"/>
      <c r="GG35" s="230"/>
      <c r="GH35" s="230"/>
      <c r="GI35" s="230"/>
      <c r="GJ35" s="230"/>
    </row>
    <row r="36" spans="1:192" s="135" customFormat="1" ht="33" customHeight="1" thickTop="1" thickBot="1" x14ac:dyDescent="0.25">
      <c r="A36" s="267" t="s">
        <v>229</v>
      </c>
      <c r="B36" s="283"/>
      <c r="C36" s="283"/>
      <c r="D36" s="283"/>
      <c r="E36" s="283"/>
      <c r="F36" s="283"/>
      <c r="G36" s="283"/>
      <c r="H36" s="283"/>
      <c r="I36" s="283"/>
      <c r="J36" s="283"/>
      <c r="K36" s="283"/>
      <c r="L36" s="283"/>
      <c r="M36" s="283"/>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c r="EN36" s="230"/>
      <c r="EO36" s="230"/>
      <c r="EP36" s="230"/>
      <c r="EQ36" s="230"/>
      <c r="ER36" s="230"/>
      <c r="ES36" s="230"/>
      <c r="ET36" s="230"/>
      <c r="EU36" s="230"/>
      <c r="EV36" s="230"/>
      <c r="EW36" s="230"/>
      <c r="EX36" s="230"/>
      <c r="EY36" s="230"/>
      <c r="EZ36" s="230"/>
      <c r="FA36" s="230"/>
      <c r="FB36" s="230"/>
      <c r="FC36" s="230"/>
      <c r="FD36" s="230"/>
      <c r="FE36" s="230"/>
      <c r="FF36" s="230"/>
      <c r="FG36" s="230"/>
      <c r="FH36" s="230"/>
      <c r="FI36" s="230"/>
      <c r="FJ36" s="230"/>
      <c r="FK36" s="230"/>
      <c r="FL36" s="230"/>
      <c r="FM36" s="230"/>
      <c r="FN36" s="230"/>
      <c r="FO36" s="230"/>
      <c r="FP36" s="230"/>
      <c r="FQ36" s="230"/>
      <c r="FR36" s="230"/>
      <c r="FS36" s="230"/>
      <c r="FT36" s="230"/>
      <c r="FU36" s="230"/>
      <c r="FV36" s="230"/>
      <c r="FW36" s="230"/>
      <c r="FX36" s="230"/>
      <c r="FY36" s="230"/>
      <c r="FZ36" s="230"/>
      <c r="GA36" s="230"/>
      <c r="GB36" s="230"/>
      <c r="GC36" s="230"/>
      <c r="GD36" s="230"/>
      <c r="GE36" s="230"/>
      <c r="GF36" s="230"/>
      <c r="GG36" s="230"/>
      <c r="GH36" s="230"/>
      <c r="GI36" s="230"/>
      <c r="GJ36" s="230"/>
    </row>
    <row r="37" spans="1:192" s="133" customFormat="1" ht="33" customHeight="1" thickTop="1" thickBot="1" x14ac:dyDescent="0.25">
      <c r="A37" s="267" t="s">
        <v>155</v>
      </c>
      <c r="B37" s="268"/>
      <c r="C37" s="268"/>
      <c r="D37" s="268"/>
      <c r="E37" s="268"/>
      <c r="F37" s="268"/>
      <c r="G37" s="268"/>
      <c r="H37" s="268"/>
      <c r="I37" s="268"/>
      <c r="J37" s="268"/>
      <c r="K37" s="268"/>
      <c r="L37" s="268"/>
      <c r="M37" s="268"/>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c r="EN37" s="230"/>
      <c r="EO37" s="230"/>
      <c r="EP37" s="230"/>
      <c r="EQ37" s="230"/>
      <c r="ER37" s="230"/>
      <c r="ES37" s="230"/>
      <c r="ET37" s="230"/>
      <c r="EU37" s="230"/>
      <c r="EV37" s="230"/>
      <c r="EW37" s="230"/>
      <c r="EX37" s="230"/>
      <c r="EY37" s="230"/>
      <c r="EZ37" s="230"/>
      <c r="FA37" s="230"/>
      <c r="FB37" s="230"/>
      <c r="FC37" s="230"/>
      <c r="FD37" s="230"/>
      <c r="FE37" s="230"/>
      <c r="FF37" s="230"/>
      <c r="FG37" s="230"/>
      <c r="FH37" s="230"/>
      <c r="FI37" s="230"/>
      <c r="FJ37" s="230"/>
      <c r="FK37" s="230"/>
      <c r="FL37" s="230"/>
      <c r="FM37" s="230"/>
      <c r="FN37" s="230"/>
      <c r="FO37" s="230"/>
      <c r="FP37" s="230"/>
      <c r="FQ37" s="230"/>
      <c r="FR37" s="230"/>
      <c r="FS37" s="230"/>
      <c r="FT37" s="230"/>
      <c r="FU37" s="230"/>
      <c r="FV37" s="230"/>
      <c r="FW37" s="230"/>
      <c r="FX37" s="230"/>
      <c r="FY37" s="230"/>
      <c r="FZ37" s="230"/>
      <c r="GA37" s="230"/>
      <c r="GB37" s="230"/>
      <c r="GC37" s="230"/>
      <c r="GD37" s="230"/>
      <c r="GE37" s="230"/>
      <c r="GF37" s="230"/>
      <c r="GG37" s="230"/>
      <c r="GH37" s="230"/>
      <c r="GI37" s="230"/>
      <c r="GJ37" s="230"/>
    </row>
    <row r="38" spans="1:192" s="133" customFormat="1" ht="33" customHeight="1" thickTop="1" thickBot="1" x14ac:dyDescent="0.25">
      <c r="A38" s="259" t="s">
        <v>230</v>
      </c>
      <c r="B38" s="261"/>
      <c r="C38" s="261"/>
      <c r="D38" s="261"/>
      <c r="E38" s="261"/>
      <c r="F38" s="261"/>
      <c r="G38" s="261"/>
      <c r="H38" s="261"/>
      <c r="I38" s="261"/>
      <c r="J38" s="261"/>
      <c r="K38" s="261"/>
      <c r="L38" s="261"/>
      <c r="M38" s="261"/>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row>
    <row r="39" spans="1:192" s="133" customFormat="1" ht="33" customHeight="1" thickTop="1" thickBot="1" x14ac:dyDescent="0.25">
      <c r="A39" s="284" t="s">
        <v>219</v>
      </c>
      <c r="B39" s="261"/>
      <c r="C39" s="261"/>
      <c r="D39" s="261"/>
      <c r="E39" s="261"/>
      <c r="F39" s="261"/>
      <c r="G39" s="261"/>
      <c r="H39" s="261"/>
      <c r="I39" s="261"/>
      <c r="J39" s="261"/>
      <c r="K39" s="261"/>
      <c r="L39" s="261"/>
      <c r="M39" s="261"/>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c r="FJ39" s="230"/>
      <c r="FK39" s="230"/>
      <c r="FL39" s="230"/>
      <c r="FM39" s="230"/>
      <c r="FN39" s="230"/>
      <c r="FO39" s="230"/>
      <c r="FP39" s="230"/>
      <c r="FQ39" s="230"/>
      <c r="FR39" s="230"/>
      <c r="FS39" s="230"/>
      <c r="FT39" s="230"/>
      <c r="FU39" s="230"/>
      <c r="FV39" s="230"/>
      <c r="FW39" s="230"/>
      <c r="FX39" s="230"/>
      <c r="FY39" s="230"/>
      <c r="FZ39" s="230"/>
      <c r="GA39" s="230"/>
      <c r="GB39" s="230"/>
      <c r="GC39" s="230"/>
      <c r="GD39" s="230"/>
      <c r="GE39" s="230"/>
      <c r="GF39" s="230"/>
      <c r="GG39" s="230"/>
      <c r="GH39" s="230"/>
      <c r="GI39" s="230"/>
      <c r="GJ39" s="230"/>
    </row>
    <row r="40" spans="1:192" s="133" customFormat="1" ht="33" customHeight="1" thickTop="1" thickBot="1" x14ac:dyDescent="0.25">
      <c r="A40" s="271" t="s">
        <v>157</v>
      </c>
      <c r="B40" s="274"/>
      <c r="C40" s="274"/>
      <c r="D40" s="274"/>
      <c r="E40" s="274"/>
      <c r="F40" s="274"/>
      <c r="G40" s="274"/>
      <c r="H40" s="274"/>
      <c r="I40" s="274"/>
      <c r="J40" s="274"/>
      <c r="K40" s="274"/>
      <c r="L40" s="274"/>
      <c r="M40" s="274"/>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c r="FJ40" s="230"/>
      <c r="FK40" s="230"/>
      <c r="FL40" s="230"/>
      <c r="FM40" s="230"/>
      <c r="FN40" s="230"/>
      <c r="FO40" s="230"/>
      <c r="FP40" s="230"/>
      <c r="FQ40" s="230"/>
      <c r="FR40" s="230"/>
      <c r="FS40" s="230"/>
      <c r="FT40" s="230"/>
      <c r="FU40" s="230"/>
      <c r="FV40" s="230"/>
      <c r="FW40" s="230"/>
      <c r="FX40" s="230"/>
      <c r="FY40" s="230"/>
      <c r="FZ40" s="230"/>
      <c r="GA40" s="230"/>
      <c r="GB40" s="230"/>
      <c r="GC40" s="230"/>
      <c r="GD40" s="230"/>
      <c r="GE40" s="230"/>
      <c r="GF40" s="230"/>
      <c r="GG40" s="230"/>
      <c r="GH40" s="230"/>
      <c r="GI40" s="230"/>
      <c r="GJ40" s="230"/>
    </row>
    <row r="41" spans="1:192" s="133" customFormat="1" ht="33" customHeight="1" thickTop="1" thickBot="1" x14ac:dyDescent="0.25">
      <c r="A41" s="271" t="s">
        <v>158</v>
      </c>
      <c r="B41" s="274"/>
      <c r="C41" s="274"/>
      <c r="D41" s="274"/>
      <c r="E41" s="274"/>
      <c r="F41" s="274"/>
      <c r="G41" s="274"/>
      <c r="H41" s="274"/>
      <c r="I41" s="274"/>
      <c r="J41" s="274"/>
      <c r="K41" s="274"/>
      <c r="L41" s="274"/>
      <c r="M41" s="274"/>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row>
    <row r="42" spans="1:192" s="133" customFormat="1" ht="33" customHeight="1" thickTop="1" thickBot="1" x14ac:dyDescent="0.25">
      <c r="A42" s="259" t="s">
        <v>159</v>
      </c>
      <c r="B42" s="261"/>
      <c r="C42" s="261"/>
      <c r="D42" s="261"/>
      <c r="E42" s="261"/>
      <c r="F42" s="261"/>
      <c r="G42" s="261"/>
      <c r="H42" s="261"/>
      <c r="I42" s="261"/>
      <c r="J42" s="261"/>
      <c r="K42" s="261"/>
      <c r="L42" s="261"/>
      <c r="M42" s="261"/>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row>
    <row r="43" spans="1:192" s="133" customFormat="1" ht="33" customHeight="1" thickTop="1" thickBot="1" x14ac:dyDescent="0.25">
      <c r="A43" s="259" t="s">
        <v>160</v>
      </c>
      <c r="B43" s="261"/>
      <c r="C43" s="261"/>
      <c r="D43" s="261"/>
      <c r="E43" s="261"/>
      <c r="F43" s="261"/>
      <c r="G43" s="261"/>
      <c r="H43" s="261"/>
      <c r="I43" s="261"/>
      <c r="J43" s="261"/>
      <c r="K43" s="261"/>
      <c r="L43" s="261"/>
      <c r="M43" s="261"/>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row>
    <row r="44" spans="1:192" s="133" customFormat="1" ht="33" customHeight="1" thickTop="1" thickBot="1" x14ac:dyDescent="0.25">
      <c r="A44" s="259" t="s">
        <v>161</v>
      </c>
      <c r="B44" s="274"/>
      <c r="C44" s="274"/>
      <c r="D44" s="274"/>
      <c r="E44" s="274"/>
      <c r="F44" s="274"/>
      <c r="G44" s="274"/>
      <c r="H44" s="274"/>
      <c r="I44" s="274"/>
      <c r="J44" s="274"/>
      <c r="K44" s="274"/>
      <c r="L44" s="274"/>
      <c r="M44" s="274"/>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c r="EN44" s="230"/>
      <c r="EO44" s="230"/>
      <c r="EP44" s="230"/>
      <c r="EQ44" s="230"/>
      <c r="ER44" s="230"/>
      <c r="ES44" s="230"/>
      <c r="ET44" s="230"/>
      <c r="EU44" s="230"/>
      <c r="EV44" s="230"/>
      <c r="EW44" s="230"/>
      <c r="EX44" s="230"/>
      <c r="EY44" s="230"/>
      <c r="EZ44" s="230"/>
      <c r="FA44" s="230"/>
      <c r="FB44" s="230"/>
      <c r="FC44" s="230"/>
      <c r="FD44" s="230"/>
      <c r="FE44" s="230"/>
      <c r="FF44" s="230"/>
      <c r="FG44" s="230"/>
      <c r="FH44" s="230"/>
      <c r="FI44" s="230"/>
      <c r="FJ44" s="230"/>
      <c r="FK44" s="230"/>
      <c r="FL44" s="230"/>
      <c r="FM44" s="230"/>
      <c r="FN44" s="230"/>
      <c r="FO44" s="230"/>
      <c r="FP44" s="230"/>
      <c r="FQ44" s="230"/>
      <c r="FR44" s="230"/>
      <c r="FS44" s="230"/>
      <c r="FT44" s="230"/>
      <c r="FU44" s="230"/>
      <c r="FV44" s="230"/>
      <c r="FW44" s="230"/>
      <c r="FX44" s="230"/>
      <c r="FY44" s="230"/>
      <c r="FZ44" s="230"/>
      <c r="GA44" s="230"/>
      <c r="GB44" s="230"/>
      <c r="GC44" s="230"/>
      <c r="GD44" s="230"/>
      <c r="GE44" s="230"/>
      <c r="GF44" s="230"/>
      <c r="GG44" s="230"/>
      <c r="GH44" s="230"/>
      <c r="GI44" s="230"/>
      <c r="GJ44" s="230"/>
    </row>
    <row r="45" spans="1:192" s="134" customFormat="1" ht="33" customHeight="1" thickTop="1" thickBot="1" x14ac:dyDescent="0.25">
      <c r="A45" s="259" t="s">
        <v>231</v>
      </c>
      <c r="B45" s="261"/>
      <c r="C45" s="261"/>
      <c r="D45" s="261"/>
      <c r="E45" s="261"/>
      <c r="F45" s="261"/>
      <c r="G45" s="261"/>
      <c r="H45" s="261"/>
      <c r="I45" s="261"/>
      <c r="J45" s="261"/>
      <c r="K45" s="261"/>
      <c r="L45" s="261"/>
      <c r="M45" s="26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c r="DV45" s="231"/>
      <c r="DW45" s="231"/>
      <c r="DX45" s="231"/>
      <c r="DY45" s="231"/>
      <c r="DZ45" s="231"/>
      <c r="EA45" s="231"/>
      <c r="EB45" s="231"/>
      <c r="EC45" s="231"/>
      <c r="ED45" s="231"/>
      <c r="EE45" s="231"/>
      <c r="EF45" s="231"/>
      <c r="EG45" s="231"/>
      <c r="EH45" s="231"/>
      <c r="EI45" s="231"/>
      <c r="EJ45" s="231"/>
      <c r="EK45" s="231"/>
      <c r="EL45" s="231"/>
      <c r="EM45" s="231"/>
      <c r="EN45" s="231"/>
      <c r="EO45" s="231"/>
      <c r="EP45" s="231"/>
      <c r="EQ45" s="231"/>
      <c r="ER45" s="231"/>
      <c r="ES45" s="231"/>
      <c r="ET45" s="231"/>
      <c r="EU45" s="231"/>
      <c r="EV45" s="231"/>
      <c r="EW45" s="231"/>
      <c r="EX45" s="231"/>
      <c r="EY45" s="231"/>
      <c r="EZ45" s="231"/>
      <c r="FA45" s="231"/>
      <c r="FB45" s="231"/>
      <c r="FC45" s="231"/>
      <c r="FD45" s="231"/>
      <c r="FE45" s="231"/>
      <c r="FF45" s="231"/>
      <c r="FG45" s="231"/>
      <c r="FH45" s="231"/>
      <c r="FI45" s="231"/>
      <c r="FJ45" s="231"/>
      <c r="FK45" s="231"/>
      <c r="FL45" s="231"/>
      <c r="FM45" s="231"/>
      <c r="FN45" s="231"/>
      <c r="FO45" s="231"/>
      <c r="FP45" s="231"/>
      <c r="FQ45" s="231"/>
      <c r="FR45" s="231"/>
      <c r="FS45" s="231"/>
      <c r="FT45" s="231"/>
      <c r="FU45" s="231"/>
      <c r="FV45" s="231"/>
      <c r="FW45" s="231"/>
      <c r="FX45" s="231"/>
      <c r="FY45" s="231"/>
      <c r="FZ45" s="231"/>
      <c r="GA45" s="231"/>
      <c r="GB45" s="231"/>
      <c r="GC45" s="231"/>
      <c r="GD45" s="231"/>
      <c r="GE45" s="231"/>
      <c r="GF45" s="231"/>
      <c r="GG45" s="231"/>
      <c r="GH45" s="231"/>
      <c r="GI45" s="231"/>
      <c r="GJ45" s="231"/>
    </row>
    <row r="46" spans="1:192" s="133" customFormat="1" ht="33" customHeight="1" thickTop="1" thickBot="1" x14ac:dyDescent="0.25">
      <c r="A46" s="259" t="s">
        <v>162</v>
      </c>
      <c r="B46" s="274"/>
      <c r="C46" s="274"/>
      <c r="D46" s="274"/>
      <c r="E46" s="274"/>
      <c r="F46" s="274"/>
      <c r="G46" s="274"/>
      <c r="H46" s="274"/>
      <c r="I46" s="274"/>
      <c r="J46" s="274"/>
      <c r="K46" s="274"/>
      <c r="L46" s="274"/>
      <c r="M46" s="274"/>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230"/>
      <c r="FY46" s="230"/>
      <c r="FZ46" s="230"/>
      <c r="GA46" s="230"/>
      <c r="GB46" s="230"/>
      <c r="GC46" s="230"/>
      <c r="GD46" s="230"/>
      <c r="GE46" s="230"/>
      <c r="GF46" s="230"/>
      <c r="GG46" s="230"/>
      <c r="GH46" s="230"/>
      <c r="GI46" s="230"/>
      <c r="GJ46" s="230"/>
    </row>
    <row r="47" spans="1:192" s="133" customFormat="1" ht="33" customHeight="1" thickTop="1" thickBot="1" x14ac:dyDescent="0.25">
      <c r="A47" s="271" t="s">
        <v>163</v>
      </c>
      <c r="B47" s="274"/>
      <c r="C47" s="274"/>
      <c r="D47" s="274"/>
      <c r="E47" s="274"/>
      <c r="F47" s="274"/>
      <c r="G47" s="274"/>
      <c r="H47" s="274"/>
      <c r="I47" s="274"/>
      <c r="J47" s="274"/>
      <c r="K47" s="274"/>
      <c r="L47" s="274"/>
      <c r="M47" s="274"/>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0"/>
      <c r="GE47" s="230"/>
      <c r="GF47" s="230"/>
      <c r="GG47" s="230"/>
      <c r="GH47" s="230"/>
      <c r="GI47" s="230"/>
      <c r="GJ47" s="230"/>
    </row>
    <row r="48" spans="1:192" s="133" customFormat="1" ht="33" customHeight="1" thickTop="1" thickBot="1" x14ac:dyDescent="0.25">
      <c r="A48" s="271" t="s">
        <v>164</v>
      </c>
      <c r="B48" s="273"/>
      <c r="C48" s="273"/>
      <c r="D48" s="273"/>
      <c r="E48" s="273"/>
      <c r="F48" s="273"/>
      <c r="G48" s="273"/>
      <c r="H48" s="273"/>
      <c r="I48" s="273"/>
      <c r="J48" s="273"/>
      <c r="K48" s="273"/>
      <c r="L48" s="273"/>
      <c r="M48" s="273"/>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0"/>
      <c r="GE48" s="230"/>
      <c r="GF48" s="230"/>
      <c r="GG48" s="230"/>
      <c r="GH48" s="230"/>
      <c r="GI48" s="230"/>
      <c r="GJ48" s="230"/>
    </row>
    <row r="49" spans="1:192" s="133" customFormat="1" ht="33" customHeight="1" thickTop="1" thickBot="1" x14ac:dyDescent="0.25">
      <c r="A49" s="271" t="s">
        <v>165</v>
      </c>
      <c r="B49" s="274"/>
      <c r="C49" s="274"/>
      <c r="D49" s="274"/>
      <c r="E49" s="274"/>
      <c r="F49" s="274"/>
      <c r="G49" s="274"/>
      <c r="H49" s="274"/>
      <c r="I49" s="274"/>
      <c r="J49" s="274"/>
      <c r="K49" s="274"/>
      <c r="L49" s="274"/>
      <c r="M49" s="274"/>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230"/>
      <c r="FY49" s="230"/>
      <c r="FZ49" s="230"/>
      <c r="GA49" s="230"/>
      <c r="GB49" s="230"/>
      <c r="GC49" s="230"/>
      <c r="GD49" s="230"/>
      <c r="GE49" s="230"/>
      <c r="GF49" s="230"/>
      <c r="GG49" s="230"/>
      <c r="GH49" s="230"/>
      <c r="GI49" s="230"/>
      <c r="GJ49" s="230"/>
    </row>
    <row r="50" spans="1:192" s="133" customFormat="1" ht="33" customHeight="1" thickTop="1" thickBot="1" x14ac:dyDescent="0.25">
      <c r="A50" s="271" t="s">
        <v>166</v>
      </c>
      <c r="B50" s="274"/>
      <c r="C50" s="274"/>
      <c r="D50" s="274"/>
      <c r="E50" s="274"/>
      <c r="F50" s="274"/>
      <c r="G50" s="274"/>
      <c r="H50" s="274"/>
      <c r="I50" s="274"/>
      <c r="J50" s="274"/>
      <c r="K50" s="274"/>
      <c r="L50" s="274"/>
      <c r="M50" s="274"/>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row>
    <row r="51" spans="1:192" s="132" customFormat="1" ht="30.75" hidden="1" customHeight="1" x14ac:dyDescent="0.2">
      <c r="A51" s="275" t="s">
        <v>196</v>
      </c>
      <c r="B51" s="276"/>
      <c r="C51" s="276"/>
      <c r="D51" s="276"/>
      <c r="E51" s="276"/>
      <c r="F51" s="276"/>
      <c r="G51" s="276"/>
      <c r="H51" s="276"/>
      <c r="I51" s="276"/>
      <c r="J51" s="276"/>
      <c r="K51" s="276"/>
      <c r="L51" s="276"/>
      <c r="M51" s="276"/>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c r="DP51" s="229"/>
      <c r="DQ51" s="229"/>
      <c r="DR51" s="229"/>
      <c r="DS51" s="229"/>
      <c r="DT51" s="229"/>
      <c r="DU51" s="229"/>
      <c r="DV51" s="229"/>
      <c r="DW51" s="229"/>
      <c r="DX51" s="229"/>
      <c r="DY51" s="229"/>
      <c r="DZ51" s="229"/>
      <c r="EA51" s="229"/>
      <c r="EB51" s="229"/>
      <c r="EC51" s="229"/>
      <c r="ED51" s="229"/>
      <c r="EE51" s="229"/>
      <c r="EF51" s="229"/>
      <c r="EG51" s="229"/>
      <c r="EH51" s="229"/>
      <c r="EI51" s="229"/>
      <c r="EJ51" s="229"/>
      <c r="EK51" s="229"/>
      <c r="EL51" s="229"/>
      <c r="EM51" s="229"/>
      <c r="EN51" s="229"/>
      <c r="EO51" s="229"/>
      <c r="EP51" s="229"/>
      <c r="EQ51" s="229"/>
      <c r="ER51" s="229"/>
      <c r="ES51" s="229"/>
      <c r="ET51" s="229"/>
      <c r="EU51" s="229"/>
      <c r="EV51" s="229"/>
      <c r="EW51" s="229"/>
      <c r="EX51" s="229"/>
      <c r="EY51" s="229"/>
      <c r="EZ51" s="229"/>
      <c r="FA51" s="229"/>
      <c r="FB51" s="229"/>
      <c r="FC51" s="229"/>
      <c r="FD51" s="229"/>
      <c r="FE51" s="229"/>
      <c r="FF51" s="229"/>
      <c r="FG51" s="229"/>
      <c r="FH51" s="229"/>
      <c r="FI51" s="229"/>
      <c r="FJ51" s="229"/>
      <c r="FK51" s="229"/>
      <c r="FL51" s="229"/>
      <c r="FM51" s="229"/>
      <c r="FN51" s="229"/>
      <c r="FO51" s="229"/>
      <c r="FP51" s="229"/>
      <c r="FQ51" s="229"/>
      <c r="FR51" s="229"/>
      <c r="FS51" s="229"/>
      <c r="FT51" s="229"/>
      <c r="FU51" s="229"/>
      <c r="FV51" s="229"/>
      <c r="FW51" s="229"/>
      <c r="FX51" s="229"/>
      <c r="FY51" s="229"/>
      <c r="FZ51" s="229"/>
      <c r="GA51" s="229"/>
      <c r="GB51" s="229"/>
      <c r="GC51" s="229"/>
      <c r="GD51" s="229"/>
      <c r="GE51" s="229"/>
      <c r="GF51" s="229"/>
      <c r="GG51" s="229"/>
      <c r="GH51" s="229"/>
      <c r="GI51" s="229"/>
      <c r="GJ51" s="229"/>
    </row>
    <row r="52" spans="1:192" ht="13.5" thickTop="1" x14ac:dyDescent="0.2"/>
  </sheetData>
  <mergeCells count="23">
    <mergeCell ref="A50:M50"/>
    <mergeCell ref="A51:M51"/>
    <mergeCell ref="A46:M46"/>
    <mergeCell ref="A39:M39"/>
    <mergeCell ref="A40:M40"/>
    <mergeCell ref="A47:M47"/>
    <mergeCell ref="A48:M48"/>
    <mergeCell ref="A49:M49"/>
    <mergeCell ref="A41:M41"/>
    <mergeCell ref="A42:M42"/>
    <mergeCell ref="A43:M43"/>
    <mergeCell ref="A44:M44"/>
    <mergeCell ref="A45:M45"/>
    <mergeCell ref="A34:M34"/>
    <mergeCell ref="A35:M35"/>
    <mergeCell ref="A36:M36"/>
    <mergeCell ref="A37:M37"/>
    <mergeCell ref="A38:M38"/>
    <mergeCell ref="A1:M1"/>
    <mergeCell ref="A3:M3"/>
    <mergeCell ref="A31:M31"/>
    <mergeCell ref="A32:M32"/>
    <mergeCell ref="A33:M33"/>
  </mergeCells>
  <pageMargins left="0.19" right="0.17" top="0.2" bottom="0.22" header="0.17" footer="0.17"/>
  <pageSetup paperSize="9" scale="36"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H34"/>
  <sheetViews>
    <sheetView workbookViewId="0">
      <selection activeCell="G16" sqref="G16"/>
    </sheetView>
  </sheetViews>
  <sheetFormatPr defaultRowHeight="12.75" x14ac:dyDescent="0.2"/>
  <cols>
    <col min="1" max="1" width="21" customWidth="1"/>
    <col min="2" max="3" width="9.140625" style="1"/>
    <col min="7" max="7" width="8.140625" customWidth="1"/>
  </cols>
  <sheetData>
    <row r="1" spans="1:8" x14ac:dyDescent="0.2">
      <c r="F1" t="s">
        <v>19</v>
      </c>
      <c r="H1" s="4">
        <f>12500-B33</f>
        <v>12500</v>
      </c>
    </row>
    <row r="2" spans="1:8" x14ac:dyDescent="0.2">
      <c r="B2" s="1" t="s">
        <v>20</v>
      </c>
      <c r="C2" s="1" t="s">
        <v>15</v>
      </c>
      <c r="H2" s="1"/>
    </row>
    <row r="3" spans="1:8" x14ac:dyDescent="0.2">
      <c r="F3" t="s">
        <v>21</v>
      </c>
      <c r="G3" t="s">
        <v>22</v>
      </c>
      <c r="H3" s="1"/>
    </row>
    <row r="4" spans="1:8" x14ac:dyDescent="0.2">
      <c r="A4" t="s">
        <v>23</v>
      </c>
      <c r="B4" s="2">
        <f>Affordability!D22</f>
        <v>0</v>
      </c>
      <c r="C4" s="1">
        <f>B4/12</f>
        <v>0</v>
      </c>
      <c r="F4" s="3">
        <v>0.2</v>
      </c>
      <c r="G4" t="s">
        <v>24</v>
      </c>
      <c r="H4" s="4">
        <v>37500</v>
      </c>
    </row>
    <row r="5" spans="1:8" x14ac:dyDescent="0.2">
      <c r="F5" s="3">
        <v>0.4</v>
      </c>
      <c r="G5" s="5" t="s">
        <v>172</v>
      </c>
      <c r="H5" s="4">
        <v>149999.99999999901</v>
      </c>
    </row>
    <row r="6" spans="1:8" x14ac:dyDescent="0.2">
      <c r="A6" t="s">
        <v>19</v>
      </c>
      <c r="B6" s="33">
        <f>IF(B4&lt;123700,H1,0)</f>
        <v>12500</v>
      </c>
      <c r="C6" s="1">
        <f>B6/12</f>
        <v>1041.6666666666667</v>
      </c>
      <c r="F6" s="3">
        <v>0.45</v>
      </c>
      <c r="G6" s="5" t="s">
        <v>38</v>
      </c>
      <c r="H6" s="4"/>
    </row>
    <row r="7" spans="1:8" x14ac:dyDescent="0.2">
      <c r="H7" s="1"/>
    </row>
    <row r="8" spans="1:8" x14ac:dyDescent="0.2">
      <c r="A8" t="s">
        <v>25</v>
      </c>
      <c r="B8" s="1">
        <f>IF((B4-B6)&gt;0,B4-B6,0)</f>
        <v>0</v>
      </c>
      <c r="C8" s="1">
        <f>IF((C4-C6)&gt;0,C4-C6,0)</f>
        <v>0</v>
      </c>
      <c r="F8" t="s">
        <v>30</v>
      </c>
      <c r="G8" t="s">
        <v>31</v>
      </c>
      <c r="H8" s="1"/>
    </row>
    <row r="9" spans="1:8" x14ac:dyDescent="0.2">
      <c r="F9" s="3">
        <v>0</v>
      </c>
      <c r="G9" t="s">
        <v>32</v>
      </c>
      <c r="H9" s="4">
        <v>166</v>
      </c>
    </row>
    <row r="10" spans="1:8" x14ac:dyDescent="0.2">
      <c r="A10" t="s">
        <v>41</v>
      </c>
      <c r="B10" s="1">
        <f>IF(B8&lt;H4,B8*F4,H4*F4)</f>
        <v>0</v>
      </c>
      <c r="F10" s="3">
        <v>0.12</v>
      </c>
      <c r="G10" s="5" t="s">
        <v>173</v>
      </c>
      <c r="H10" s="4">
        <v>962</v>
      </c>
    </row>
    <row r="11" spans="1:8" x14ac:dyDescent="0.2">
      <c r="A11" t="s">
        <v>26</v>
      </c>
      <c r="B11" s="1">
        <f>IF(AND(B8&lt;H5,B8&gt;H4),(B8-H4)*F5,IF(B8&lt;H4,0,IF(B8&gt;H5,(H5-H4)*F5,0)))</f>
        <v>0</v>
      </c>
      <c r="F11" s="3">
        <v>0.02</v>
      </c>
      <c r="G11" s="5" t="s">
        <v>174</v>
      </c>
      <c r="H11" s="4"/>
    </row>
    <row r="12" spans="1:8" x14ac:dyDescent="0.2">
      <c r="A12" t="s">
        <v>110</v>
      </c>
      <c r="B12" s="1">
        <f>IF(B8&gt;H5,(B8-H5)*F6,0)</f>
        <v>0</v>
      </c>
      <c r="F12" t="s">
        <v>30</v>
      </c>
      <c r="G12" t="s">
        <v>33</v>
      </c>
      <c r="H12" s="1"/>
    </row>
    <row r="13" spans="1:8" x14ac:dyDescent="0.2">
      <c r="A13" t="s">
        <v>27</v>
      </c>
      <c r="B13" s="1">
        <f>SUM(B10:B12)</f>
        <v>0</v>
      </c>
      <c r="C13" s="1">
        <f>B13/12</f>
        <v>0</v>
      </c>
      <c r="F13" s="3">
        <v>0</v>
      </c>
      <c r="G13" t="s">
        <v>32</v>
      </c>
      <c r="H13" s="1">
        <f>(H9*52)/12</f>
        <v>719.33333333333337</v>
      </c>
    </row>
    <row r="14" spans="1:8" x14ac:dyDescent="0.2">
      <c r="F14" s="3">
        <v>0.12</v>
      </c>
      <c r="G14" s="5" t="s">
        <v>175</v>
      </c>
      <c r="H14" s="1">
        <v>4167</v>
      </c>
    </row>
    <row r="15" spans="1:8" x14ac:dyDescent="0.2">
      <c r="A15" t="s">
        <v>29</v>
      </c>
      <c r="B15" s="1">
        <f>C15*12</f>
        <v>0</v>
      </c>
      <c r="C15" s="1">
        <f>(C4-H13)*F13</f>
        <v>0</v>
      </c>
      <c r="F15" s="3">
        <v>0.02</v>
      </c>
      <c r="G15" s="5" t="s">
        <v>176</v>
      </c>
      <c r="H15" s="1"/>
    </row>
    <row r="16" spans="1:8" x14ac:dyDescent="0.2">
      <c r="A16" t="s">
        <v>39</v>
      </c>
      <c r="B16" s="1">
        <f>C16*12</f>
        <v>0</v>
      </c>
      <c r="C16" s="1">
        <f>IF(AND(C4&lt;H14,C4&gt;H13),(C4-H13)*F14,IF(C4&lt;H13,0,IF(C4&gt;H14,(H14-H13)*F14,0)))</f>
        <v>0</v>
      </c>
      <c r="H16" s="1"/>
    </row>
    <row r="17" spans="1:8" x14ac:dyDescent="0.2">
      <c r="A17" t="s">
        <v>40</v>
      </c>
      <c r="B17" s="1">
        <f>C17*12</f>
        <v>0</v>
      </c>
      <c r="C17" s="1">
        <f>IF(C4&gt;H14,(C4-H14)*F15,0)</f>
        <v>0</v>
      </c>
      <c r="F17" s="3"/>
      <c r="H17" s="1"/>
    </row>
    <row r="18" spans="1:8" x14ac:dyDescent="0.2">
      <c r="A18" t="s">
        <v>34</v>
      </c>
      <c r="B18" s="1">
        <f>SUM(B15:B17)</f>
        <v>0</v>
      </c>
      <c r="C18" s="1">
        <f>SUM(C15:C17)</f>
        <v>0</v>
      </c>
      <c r="F18" s="3"/>
      <c r="H18" s="1"/>
    </row>
    <row r="19" spans="1:8" x14ac:dyDescent="0.2">
      <c r="F19" s="3"/>
      <c r="H19" s="1"/>
    </row>
    <row r="20" spans="1:8" x14ac:dyDescent="0.2">
      <c r="H20" s="1"/>
    </row>
    <row r="21" spans="1:8" x14ac:dyDescent="0.2">
      <c r="A21" t="s">
        <v>28</v>
      </c>
      <c r="B21" s="1">
        <f>B4-B13-B18</f>
        <v>0</v>
      </c>
      <c r="C21" s="1">
        <f>C4-C13-C18</f>
        <v>0</v>
      </c>
      <c r="H21" s="1"/>
    </row>
    <row r="22" spans="1:8" x14ac:dyDescent="0.2">
      <c r="H22" s="1"/>
    </row>
    <row r="26" spans="1:8" x14ac:dyDescent="0.2">
      <c r="A26" s="29" t="s">
        <v>112</v>
      </c>
      <c r="B26" s="1">
        <v>100000</v>
      </c>
    </row>
    <row r="27" spans="1:8" x14ac:dyDescent="0.2">
      <c r="A27" s="29" t="s">
        <v>111</v>
      </c>
      <c r="B27" s="1">
        <f>Affordability!B22</f>
        <v>0</v>
      </c>
    </row>
    <row r="29" spans="1:8" x14ac:dyDescent="0.2">
      <c r="A29" s="29" t="s">
        <v>113</v>
      </c>
      <c r="B29" s="1">
        <f>B27-B26</f>
        <v>-100000</v>
      </c>
    </row>
    <row r="30" spans="1:8" x14ac:dyDescent="0.2">
      <c r="A30" s="29" t="s">
        <v>114</v>
      </c>
      <c r="B30" s="1">
        <f>B29/2</f>
        <v>-50000</v>
      </c>
    </row>
    <row r="33" spans="2:2" x14ac:dyDescent="0.2">
      <c r="B33" s="1">
        <f>IF(B30&gt;0,B30,0)</f>
        <v>0</v>
      </c>
    </row>
    <row r="34" spans="2:2" x14ac:dyDescent="0.2">
      <c r="B34" s="1">
        <f>IF(B30&gt;11850,0,B30)</f>
        <v>-50000</v>
      </c>
    </row>
  </sheetData>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H34"/>
  <sheetViews>
    <sheetView workbookViewId="0">
      <selection activeCell="G14" sqref="G14"/>
    </sheetView>
  </sheetViews>
  <sheetFormatPr defaultRowHeight="12.75" x14ac:dyDescent="0.2"/>
  <cols>
    <col min="1" max="1" width="21" customWidth="1"/>
    <col min="2" max="3" width="9.140625" style="1"/>
    <col min="7" max="7" width="8.140625" customWidth="1"/>
  </cols>
  <sheetData>
    <row r="1" spans="1:8" x14ac:dyDescent="0.2">
      <c r="F1" t="s">
        <v>19</v>
      </c>
      <c r="H1" s="33">
        <f>12500-B33</f>
        <v>12500</v>
      </c>
    </row>
    <row r="2" spans="1:8" x14ac:dyDescent="0.2">
      <c r="B2" s="1" t="s">
        <v>20</v>
      </c>
      <c r="C2" s="1" t="s">
        <v>15</v>
      </c>
      <c r="H2" s="1"/>
    </row>
    <row r="3" spans="1:8" x14ac:dyDescent="0.2">
      <c r="F3" t="s">
        <v>21</v>
      </c>
      <c r="G3" t="s">
        <v>22</v>
      </c>
      <c r="H3" s="1"/>
    </row>
    <row r="4" spans="1:8" x14ac:dyDescent="0.2">
      <c r="A4" t="s">
        <v>23</v>
      </c>
      <c r="B4" s="2">
        <f>Affordability!E22</f>
        <v>0</v>
      </c>
      <c r="C4" s="1">
        <f>B4/12</f>
        <v>0</v>
      </c>
      <c r="F4" s="3">
        <v>0.2</v>
      </c>
      <c r="G4" t="str">
        <f>'Net (1) workings'!G4:H6</f>
        <v xml:space="preserve">0 to </v>
      </c>
      <c r="H4" s="1">
        <f>'Net (1) workings'!H4</f>
        <v>37500</v>
      </c>
    </row>
    <row r="5" spans="1:8" x14ac:dyDescent="0.2">
      <c r="F5" s="3">
        <v>0.4</v>
      </c>
      <c r="G5" t="str">
        <f>'Net (1) workings'!G5:H7</f>
        <v>37501 to</v>
      </c>
      <c r="H5" s="1">
        <f>'Net (1) workings'!H5</f>
        <v>149999.99999999901</v>
      </c>
    </row>
    <row r="6" spans="1:8" x14ac:dyDescent="0.2">
      <c r="A6" t="s">
        <v>19</v>
      </c>
      <c r="B6" s="33">
        <f>IF(B4&lt;123700,H1,0)</f>
        <v>12500</v>
      </c>
      <c r="C6" s="1">
        <f>B6/12</f>
        <v>1041.6666666666667</v>
      </c>
      <c r="F6" s="3">
        <v>0.45</v>
      </c>
      <c r="G6" t="str">
        <f>'Net (1) workings'!G6:H8</f>
        <v>&gt; 150000</v>
      </c>
      <c r="H6">
        <f>'Net (1) workings'!H6:I8</f>
        <v>0</v>
      </c>
    </row>
    <row r="7" spans="1:8" x14ac:dyDescent="0.2">
      <c r="H7" s="1"/>
    </row>
    <row r="8" spans="1:8" x14ac:dyDescent="0.2">
      <c r="A8" t="s">
        <v>25</v>
      </c>
      <c r="B8" s="1">
        <f>IF((B4-B6)&gt;0,B4-B6,0)</f>
        <v>0</v>
      </c>
      <c r="C8" s="1">
        <f>IF((C4-C6)&gt;0,C4-C6,0)</f>
        <v>0</v>
      </c>
      <c r="F8" t="s">
        <v>30</v>
      </c>
      <c r="G8" t="s">
        <v>31</v>
      </c>
      <c r="H8" s="1"/>
    </row>
    <row r="9" spans="1:8" x14ac:dyDescent="0.2">
      <c r="F9" s="3">
        <v>0</v>
      </c>
      <c r="G9" t="str">
        <f>'Net (1) workings'!G9:H11</f>
        <v>0 to</v>
      </c>
      <c r="H9">
        <f>'Net (1) workings'!H9:I11</f>
        <v>166</v>
      </c>
    </row>
    <row r="10" spans="1:8" x14ac:dyDescent="0.2">
      <c r="A10" t="s">
        <v>41</v>
      </c>
      <c r="B10" s="1">
        <f>IF(B8&lt;H4,B8*F4,H4*F4)</f>
        <v>0</v>
      </c>
      <c r="F10" s="3">
        <v>0.12</v>
      </c>
      <c r="G10" t="str">
        <f>'Net (1) workings'!G10:H12</f>
        <v>166 to</v>
      </c>
      <c r="H10">
        <f>'Net (1) workings'!H10:I12</f>
        <v>962</v>
      </c>
    </row>
    <row r="11" spans="1:8" x14ac:dyDescent="0.2">
      <c r="A11" t="s">
        <v>26</v>
      </c>
      <c r="B11" s="1">
        <f>IF(AND(B8&lt;H5,B8&gt;H4),(B8-H4)*F5,IF(B8&lt;H4,0,IF(B8&gt;H5,(H5-H4)*F5,0)))</f>
        <v>0</v>
      </c>
      <c r="F11" s="3">
        <v>0.02</v>
      </c>
      <c r="G11" t="str">
        <f>'Net (1) workings'!G11:H13</f>
        <v>&gt; 962</v>
      </c>
      <c r="H11">
        <f>'Net (1) workings'!H11:I13</f>
        <v>0</v>
      </c>
    </row>
    <row r="12" spans="1:8" x14ac:dyDescent="0.2">
      <c r="A12" t="s">
        <v>110</v>
      </c>
      <c r="B12" s="1">
        <f>IF(B8&gt;H5,(B8-H5)*F6,0)</f>
        <v>0</v>
      </c>
      <c r="F12" t="s">
        <v>30</v>
      </c>
      <c r="G12" t="s">
        <v>33</v>
      </c>
      <c r="H12" s="1"/>
    </row>
    <row r="13" spans="1:8" x14ac:dyDescent="0.2">
      <c r="A13" t="s">
        <v>27</v>
      </c>
      <c r="B13" s="1">
        <f>SUM(B10:B12)</f>
        <v>0</v>
      </c>
      <c r="C13" s="1">
        <f>B13/12</f>
        <v>0</v>
      </c>
      <c r="F13" s="3">
        <v>0</v>
      </c>
      <c r="G13" t="str">
        <f>'Net (1) workings'!G13:H15</f>
        <v>0 to</v>
      </c>
      <c r="H13" s="6">
        <f>'Net (1) workings'!H13:I15</f>
        <v>719.33333333333337</v>
      </c>
    </row>
    <row r="14" spans="1:8" x14ac:dyDescent="0.2">
      <c r="F14" s="3">
        <v>0.12</v>
      </c>
      <c r="G14" t="str">
        <f>'Net (1) workings'!G14:H16</f>
        <v>719 to</v>
      </c>
      <c r="H14">
        <f>'Net (1) workings'!H14:I16</f>
        <v>4167</v>
      </c>
    </row>
    <row r="15" spans="1:8" x14ac:dyDescent="0.2">
      <c r="A15" t="s">
        <v>29</v>
      </c>
      <c r="B15" s="1">
        <f>C15*12</f>
        <v>0</v>
      </c>
      <c r="C15" s="1">
        <f>(C4-H13)*F13</f>
        <v>0</v>
      </c>
      <c r="F15" s="3">
        <v>0.02</v>
      </c>
      <c r="G15" t="str">
        <f>'Net (1) workings'!G15:H17</f>
        <v>&gt; 4167</v>
      </c>
      <c r="H15">
        <f>'Net (1) workings'!H15:I17</f>
        <v>0</v>
      </c>
    </row>
    <row r="16" spans="1:8" x14ac:dyDescent="0.2">
      <c r="A16" t="s">
        <v>39</v>
      </c>
      <c r="B16" s="1">
        <f>C16*12</f>
        <v>0</v>
      </c>
      <c r="C16" s="1">
        <f>IF(AND(C4&lt;H14,C4&gt;H13),(C4-H13)*F14,IF(C4&lt;H13,0,IF(C4&gt;H14,(H14-H13)*F14,0)))</f>
        <v>0</v>
      </c>
      <c r="H16" s="1"/>
    </row>
    <row r="17" spans="1:8" x14ac:dyDescent="0.2">
      <c r="A17" t="s">
        <v>40</v>
      </c>
      <c r="B17" s="1">
        <f>C17*12</f>
        <v>0</v>
      </c>
      <c r="C17" s="1">
        <f>IF(C4&gt;H14,(C4-H14)*F15,0)</f>
        <v>0</v>
      </c>
      <c r="F17" s="3"/>
      <c r="H17" s="1"/>
    </row>
    <row r="18" spans="1:8" x14ac:dyDescent="0.2">
      <c r="A18" t="s">
        <v>34</v>
      </c>
      <c r="B18" s="1">
        <f>SUM(B15:B17)</f>
        <v>0</v>
      </c>
      <c r="C18" s="1">
        <f>SUM(C15:C17)</f>
        <v>0</v>
      </c>
      <c r="F18" s="3"/>
      <c r="H18" s="1"/>
    </row>
    <row r="19" spans="1:8" x14ac:dyDescent="0.2">
      <c r="F19" s="3"/>
      <c r="H19" s="1"/>
    </row>
    <row r="20" spans="1:8" x14ac:dyDescent="0.2">
      <c r="H20" s="1"/>
    </row>
    <row r="21" spans="1:8" x14ac:dyDescent="0.2">
      <c r="A21" t="s">
        <v>28</v>
      </c>
      <c r="B21" s="1">
        <f>B4-B13-B18</f>
        <v>0</v>
      </c>
      <c r="C21" s="1">
        <f>C4-C13-C18</f>
        <v>0</v>
      </c>
      <c r="E21" s="1"/>
      <c r="H21" s="1"/>
    </row>
    <row r="22" spans="1:8" x14ac:dyDescent="0.2">
      <c r="H22" s="1"/>
    </row>
    <row r="26" spans="1:8" x14ac:dyDescent="0.2">
      <c r="A26" s="29" t="s">
        <v>112</v>
      </c>
      <c r="B26" s="1">
        <v>100000</v>
      </c>
    </row>
    <row r="27" spans="1:8" x14ac:dyDescent="0.2">
      <c r="A27" s="29" t="s">
        <v>111</v>
      </c>
      <c r="B27" s="1">
        <f>Affordability!C22</f>
        <v>0</v>
      </c>
    </row>
    <row r="29" spans="1:8" x14ac:dyDescent="0.2">
      <c r="A29" s="29" t="s">
        <v>113</v>
      </c>
      <c r="B29" s="1">
        <f>B27-B26</f>
        <v>-100000</v>
      </c>
    </row>
    <row r="30" spans="1:8" x14ac:dyDescent="0.2">
      <c r="A30" s="29" t="s">
        <v>114</v>
      </c>
      <c r="B30" s="1">
        <f>B29/2</f>
        <v>-50000</v>
      </c>
    </row>
    <row r="33" spans="2:2" x14ac:dyDescent="0.2">
      <c r="B33" s="1">
        <f>IF(B30&gt;0,B30,0)</f>
        <v>0</v>
      </c>
    </row>
    <row r="34" spans="2:2" x14ac:dyDescent="0.2">
      <c r="B34" s="1">
        <f>IF(B30&gt;11850,0,B30)</f>
        <v>-50000</v>
      </c>
    </row>
  </sheetData>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H120"/>
  <sheetViews>
    <sheetView topLeftCell="A67" workbookViewId="0">
      <selection activeCell="H96" sqref="H96"/>
    </sheetView>
  </sheetViews>
  <sheetFormatPr defaultRowHeight="12.75" x14ac:dyDescent="0.2"/>
  <cols>
    <col min="6" max="6" width="17.42578125" customWidth="1"/>
  </cols>
  <sheetData>
    <row r="1" spans="1:8" x14ac:dyDescent="0.2">
      <c r="G1" s="3">
        <v>0.01</v>
      </c>
      <c r="H1">
        <v>4</v>
      </c>
    </row>
    <row r="2" spans="1:8" x14ac:dyDescent="0.2">
      <c r="G2" s="3">
        <v>0.02</v>
      </c>
      <c r="H2">
        <v>4</v>
      </c>
    </row>
    <row r="3" spans="1:8" x14ac:dyDescent="0.2">
      <c r="G3" s="3">
        <v>0.03</v>
      </c>
      <c r="H3">
        <v>4</v>
      </c>
    </row>
    <row r="4" spans="1:8" x14ac:dyDescent="0.2">
      <c r="G4" s="3">
        <v>0.04</v>
      </c>
      <c r="H4">
        <v>4</v>
      </c>
    </row>
    <row r="5" spans="1:8" x14ac:dyDescent="0.2">
      <c r="G5" s="3">
        <v>0.05</v>
      </c>
      <c r="H5">
        <v>4</v>
      </c>
    </row>
    <row r="6" spans="1:8" x14ac:dyDescent="0.2">
      <c r="G6" s="3">
        <v>6.0000000000000102E-2</v>
      </c>
      <c r="H6">
        <v>4</v>
      </c>
    </row>
    <row r="7" spans="1:8" x14ac:dyDescent="0.2">
      <c r="G7" s="3">
        <v>7.0000000000000104E-2</v>
      </c>
      <c r="H7">
        <v>4</v>
      </c>
    </row>
    <row r="8" spans="1:8" x14ac:dyDescent="0.2">
      <c r="A8" s="7" t="s">
        <v>47</v>
      </c>
      <c r="G8" s="3">
        <v>8.0000000000000099E-2</v>
      </c>
      <c r="H8">
        <v>4</v>
      </c>
    </row>
    <row r="9" spans="1:8" x14ac:dyDescent="0.2">
      <c r="A9" s="8" t="s">
        <v>48</v>
      </c>
      <c r="G9" s="3">
        <v>0.09</v>
      </c>
      <c r="H9">
        <v>4</v>
      </c>
    </row>
    <row r="10" spans="1:8" x14ac:dyDescent="0.2">
      <c r="A10" s="7" t="s">
        <v>100</v>
      </c>
      <c r="G10" s="3">
        <v>0.1</v>
      </c>
      <c r="H10">
        <v>4</v>
      </c>
    </row>
    <row r="11" spans="1:8" x14ac:dyDescent="0.2">
      <c r="G11" s="3">
        <v>0.11</v>
      </c>
      <c r="H11">
        <v>4</v>
      </c>
    </row>
    <row r="12" spans="1:8" x14ac:dyDescent="0.2">
      <c r="G12" s="3">
        <v>0.12</v>
      </c>
      <c r="H12">
        <v>4</v>
      </c>
    </row>
    <row r="13" spans="1:8" x14ac:dyDescent="0.2">
      <c r="G13" s="3">
        <v>0.13</v>
      </c>
      <c r="H13">
        <v>4</v>
      </c>
    </row>
    <row r="14" spans="1:8" x14ac:dyDescent="0.2">
      <c r="G14" s="3">
        <v>0.14000000000000001</v>
      </c>
      <c r="H14">
        <v>4</v>
      </c>
    </row>
    <row r="15" spans="1:8" x14ac:dyDescent="0.2">
      <c r="G15" s="3">
        <v>0.15</v>
      </c>
      <c r="H15">
        <v>4</v>
      </c>
    </row>
    <row r="16" spans="1:8" x14ac:dyDescent="0.2">
      <c r="G16" s="3">
        <v>0.16</v>
      </c>
      <c r="H16">
        <v>4</v>
      </c>
    </row>
    <row r="17" spans="4:8" x14ac:dyDescent="0.2">
      <c r="G17" s="3">
        <v>0.17</v>
      </c>
      <c r="H17">
        <v>4</v>
      </c>
    </row>
    <row r="18" spans="4:8" x14ac:dyDescent="0.2">
      <c r="G18" s="3">
        <v>0.18</v>
      </c>
      <c r="H18">
        <v>4</v>
      </c>
    </row>
    <row r="19" spans="4:8" x14ac:dyDescent="0.2">
      <c r="D19" t="s">
        <v>105</v>
      </c>
      <c r="E19" s="28" t="e">
        <f>Affordability!C68/Affordability!C77</f>
        <v>#DIV/0!</v>
      </c>
      <c r="G19" s="3">
        <v>0.19</v>
      </c>
      <c r="H19">
        <v>4</v>
      </c>
    </row>
    <row r="20" spans="4:8" x14ac:dyDescent="0.2">
      <c r="G20" s="3">
        <v>0.2</v>
      </c>
      <c r="H20">
        <v>4</v>
      </c>
    </row>
    <row r="21" spans="4:8" x14ac:dyDescent="0.2">
      <c r="G21" s="3">
        <v>0.21</v>
      </c>
      <c r="H21">
        <v>4</v>
      </c>
    </row>
    <row r="22" spans="4:8" x14ac:dyDescent="0.2">
      <c r="G22" s="3">
        <v>0.22</v>
      </c>
      <c r="H22">
        <v>4</v>
      </c>
    </row>
    <row r="23" spans="4:8" x14ac:dyDescent="0.2">
      <c r="G23" s="3">
        <v>0.23</v>
      </c>
      <c r="H23">
        <v>4</v>
      </c>
    </row>
    <row r="24" spans="4:8" x14ac:dyDescent="0.2">
      <c r="D24" s="29" t="s">
        <v>106</v>
      </c>
      <c r="E24" t="e">
        <f>VLOOKUP(E19,G1:H120,2)</f>
        <v>#DIV/0!</v>
      </c>
      <c r="G24" s="3">
        <v>0.24</v>
      </c>
      <c r="H24">
        <v>4</v>
      </c>
    </row>
    <row r="25" spans="4:8" x14ac:dyDescent="0.2">
      <c r="G25" s="3">
        <v>0.25</v>
      </c>
      <c r="H25">
        <v>4</v>
      </c>
    </row>
    <row r="26" spans="4:8" x14ac:dyDescent="0.2">
      <c r="G26" s="3">
        <v>0.26</v>
      </c>
      <c r="H26">
        <v>4</v>
      </c>
    </row>
    <row r="27" spans="4:8" x14ac:dyDescent="0.2">
      <c r="G27" s="3">
        <v>0.27</v>
      </c>
      <c r="H27">
        <v>4</v>
      </c>
    </row>
    <row r="28" spans="4:8" x14ac:dyDescent="0.2">
      <c r="G28" s="3">
        <v>0.28000000000000003</v>
      </c>
      <c r="H28">
        <v>4</v>
      </c>
    </row>
    <row r="29" spans="4:8" x14ac:dyDescent="0.2">
      <c r="G29" s="3">
        <v>0.28999999999999998</v>
      </c>
      <c r="H29">
        <v>4</v>
      </c>
    </row>
    <row r="30" spans="4:8" x14ac:dyDescent="0.2">
      <c r="G30" s="3">
        <v>0.3</v>
      </c>
      <c r="H30">
        <v>4</v>
      </c>
    </row>
    <row r="31" spans="4:8" x14ac:dyDescent="0.2">
      <c r="G31" s="3">
        <v>0.31</v>
      </c>
      <c r="H31">
        <v>4</v>
      </c>
    </row>
    <row r="32" spans="4:8" x14ac:dyDescent="0.2">
      <c r="G32" s="3">
        <v>0.32</v>
      </c>
      <c r="H32">
        <v>4</v>
      </c>
    </row>
    <row r="33" spans="7:8" x14ac:dyDescent="0.2">
      <c r="G33" s="3">
        <v>0.33</v>
      </c>
      <c r="H33">
        <v>4</v>
      </c>
    </row>
    <row r="34" spans="7:8" x14ac:dyDescent="0.2">
      <c r="G34" s="3">
        <v>0.34</v>
      </c>
      <c r="H34">
        <v>4</v>
      </c>
    </row>
    <row r="35" spans="7:8" x14ac:dyDescent="0.2">
      <c r="G35" s="3">
        <v>0.35</v>
      </c>
      <c r="H35">
        <v>4</v>
      </c>
    </row>
    <row r="36" spans="7:8" x14ac:dyDescent="0.2">
      <c r="G36" s="3">
        <v>0.36</v>
      </c>
      <c r="H36">
        <v>4</v>
      </c>
    </row>
    <row r="37" spans="7:8" x14ac:dyDescent="0.2">
      <c r="G37" s="3">
        <v>0.37</v>
      </c>
      <c r="H37">
        <v>4</v>
      </c>
    </row>
    <row r="38" spans="7:8" x14ac:dyDescent="0.2">
      <c r="G38" s="3">
        <v>0.38</v>
      </c>
      <c r="H38">
        <v>4</v>
      </c>
    </row>
    <row r="39" spans="7:8" x14ac:dyDescent="0.2">
      <c r="G39" s="3">
        <v>0.39</v>
      </c>
      <c r="H39">
        <v>4</v>
      </c>
    </row>
    <row r="40" spans="7:8" x14ac:dyDescent="0.2">
      <c r="G40" s="3">
        <v>0.4</v>
      </c>
      <c r="H40">
        <v>4</v>
      </c>
    </row>
    <row r="41" spans="7:8" x14ac:dyDescent="0.2">
      <c r="G41" s="3">
        <v>0.41</v>
      </c>
      <c r="H41">
        <v>4</v>
      </c>
    </row>
    <row r="42" spans="7:8" x14ac:dyDescent="0.2">
      <c r="G42" s="3">
        <v>0.42</v>
      </c>
      <c r="H42">
        <v>4</v>
      </c>
    </row>
    <row r="43" spans="7:8" x14ac:dyDescent="0.2">
      <c r="G43" s="3">
        <v>0.43</v>
      </c>
      <c r="H43">
        <v>4</v>
      </c>
    </row>
    <row r="44" spans="7:8" x14ac:dyDescent="0.2">
      <c r="G44" s="3">
        <v>0.44</v>
      </c>
      <c r="H44">
        <v>4</v>
      </c>
    </row>
    <row r="45" spans="7:8" x14ac:dyDescent="0.2">
      <c r="G45" s="3">
        <v>0.45</v>
      </c>
      <c r="H45">
        <v>4</v>
      </c>
    </row>
    <row r="46" spans="7:8" x14ac:dyDescent="0.2">
      <c r="G46" s="3">
        <v>0.46</v>
      </c>
      <c r="H46">
        <v>4</v>
      </c>
    </row>
    <row r="47" spans="7:8" x14ac:dyDescent="0.2">
      <c r="G47" s="3">
        <v>0.47</v>
      </c>
      <c r="H47">
        <v>4</v>
      </c>
    </row>
    <row r="48" spans="7:8" x14ac:dyDescent="0.2">
      <c r="G48" s="3">
        <v>0.48</v>
      </c>
      <c r="H48">
        <v>4</v>
      </c>
    </row>
    <row r="49" spans="7:8" x14ac:dyDescent="0.2">
      <c r="G49" s="3">
        <v>0.49</v>
      </c>
      <c r="H49">
        <v>4</v>
      </c>
    </row>
    <row r="50" spans="7:8" x14ac:dyDescent="0.2">
      <c r="G50" s="3">
        <v>0.5</v>
      </c>
      <c r="H50">
        <v>4</v>
      </c>
    </row>
    <row r="51" spans="7:8" x14ac:dyDescent="0.2">
      <c r="G51" s="3">
        <v>0.51</v>
      </c>
      <c r="H51">
        <v>4</v>
      </c>
    </row>
    <row r="52" spans="7:8" x14ac:dyDescent="0.2">
      <c r="G52" s="3">
        <v>0.52</v>
      </c>
      <c r="H52">
        <v>4</v>
      </c>
    </row>
    <row r="53" spans="7:8" x14ac:dyDescent="0.2">
      <c r="G53" s="3">
        <v>0.53</v>
      </c>
      <c r="H53">
        <v>4</v>
      </c>
    </row>
    <row r="54" spans="7:8" x14ac:dyDescent="0.2">
      <c r="G54" s="3">
        <v>0.54</v>
      </c>
      <c r="H54">
        <v>4</v>
      </c>
    </row>
    <row r="55" spans="7:8" x14ac:dyDescent="0.2">
      <c r="G55" s="3">
        <v>0.55000000000000004</v>
      </c>
      <c r="H55">
        <v>4</v>
      </c>
    </row>
    <row r="56" spans="7:8" x14ac:dyDescent="0.2">
      <c r="G56" s="3">
        <v>0.56000000000000005</v>
      </c>
      <c r="H56">
        <v>4</v>
      </c>
    </row>
    <row r="57" spans="7:8" x14ac:dyDescent="0.2">
      <c r="G57" s="3">
        <v>0.56999999999999995</v>
      </c>
      <c r="H57">
        <v>4</v>
      </c>
    </row>
    <row r="58" spans="7:8" x14ac:dyDescent="0.2">
      <c r="G58" s="3">
        <v>0.57999999999999996</v>
      </c>
      <c r="H58">
        <v>4</v>
      </c>
    </row>
    <row r="59" spans="7:8" x14ac:dyDescent="0.2">
      <c r="G59" s="3">
        <v>0.59</v>
      </c>
      <c r="H59">
        <v>4</v>
      </c>
    </row>
    <row r="60" spans="7:8" x14ac:dyDescent="0.2">
      <c r="G60" s="3">
        <v>0.6</v>
      </c>
      <c r="H60">
        <v>4</v>
      </c>
    </row>
    <row r="61" spans="7:8" x14ac:dyDescent="0.2">
      <c r="G61" s="3">
        <v>0.61</v>
      </c>
      <c r="H61">
        <v>4</v>
      </c>
    </row>
    <row r="62" spans="7:8" x14ac:dyDescent="0.2">
      <c r="G62" s="3">
        <v>0.62</v>
      </c>
      <c r="H62">
        <v>4</v>
      </c>
    </row>
    <row r="63" spans="7:8" x14ac:dyDescent="0.2">
      <c r="G63" s="3">
        <v>0.63</v>
      </c>
      <c r="H63">
        <v>4</v>
      </c>
    </row>
    <row r="64" spans="7:8" x14ac:dyDescent="0.2">
      <c r="G64" s="3">
        <v>0.64</v>
      </c>
      <c r="H64">
        <v>4</v>
      </c>
    </row>
    <row r="65" spans="7:8" x14ac:dyDescent="0.2">
      <c r="G65" s="3">
        <v>0.65</v>
      </c>
      <c r="H65">
        <v>4</v>
      </c>
    </row>
    <row r="66" spans="7:8" x14ac:dyDescent="0.2">
      <c r="G66" s="3">
        <v>0.66</v>
      </c>
      <c r="H66">
        <v>4</v>
      </c>
    </row>
    <row r="67" spans="7:8" x14ac:dyDescent="0.2">
      <c r="G67" s="3">
        <v>0.67</v>
      </c>
      <c r="H67">
        <v>4</v>
      </c>
    </row>
    <row r="68" spans="7:8" x14ac:dyDescent="0.2">
      <c r="G68" s="3">
        <v>0.68</v>
      </c>
      <c r="H68">
        <v>4</v>
      </c>
    </row>
    <row r="69" spans="7:8" x14ac:dyDescent="0.2">
      <c r="G69" s="3">
        <v>0.69</v>
      </c>
      <c r="H69">
        <v>4</v>
      </c>
    </row>
    <row r="70" spans="7:8" x14ac:dyDescent="0.2">
      <c r="G70" s="3">
        <v>0.7</v>
      </c>
      <c r="H70">
        <v>4</v>
      </c>
    </row>
    <row r="71" spans="7:8" x14ac:dyDescent="0.2">
      <c r="G71" s="3">
        <v>0.71</v>
      </c>
      <c r="H71">
        <v>4</v>
      </c>
    </row>
    <row r="72" spans="7:8" x14ac:dyDescent="0.2">
      <c r="G72" s="3">
        <v>0.72</v>
      </c>
      <c r="H72">
        <v>4</v>
      </c>
    </row>
    <row r="73" spans="7:8" x14ac:dyDescent="0.2">
      <c r="G73" s="3">
        <v>0.73</v>
      </c>
      <c r="H73">
        <v>4</v>
      </c>
    </row>
    <row r="74" spans="7:8" x14ac:dyDescent="0.2">
      <c r="G74" s="3">
        <v>0.74</v>
      </c>
      <c r="H74">
        <v>4</v>
      </c>
    </row>
    <row r="75" spans="7:8" x14ac:dyDescent="0.2">
      <c r="G75" s="3">
        <v>0.75</v>
      </c>
      <c r="H75">
        <v>4</v>
      </c>
    </row>
    <row r="76" spans="7:8" x14ac:dyDescent="0.2">
      <c r="G76" s="3">
        <v>0.76</v>
      </c>
      <c r="H76">
        <v>4</v>
      </c>
    </row>
    <row r="77" spans="7:8" x14ac:dyDescent="0.2">
      <c r="G77" s="3">
        <v>0.77</v>
      </c>
      <c r="H77">
        <v>4</v>
      </c>
    </row>
    <row r="78" spans="7:8" x14ac:dyDescent="0.2">
      <c r="G78" s="3">
        <v>0.78</v>
      </c>
      <c r="H78">
        <v>4</v>
      </c>
    </row>
    <row r="79" spans="7:8" x14ac:dyDescent="0.2">
      <c r="G79" s="3">
        <v>0.79</v>
      </c>
      <c r="H79">
        <v>4</v>
      </c>
    </row>
    <row r="80" spans="7:8" x14ac:dyDescent="0.2">
      <c r="G80" s="3">
        <v>0.8</v>
      </c>
      <c r="H80">
        <v>4</v>
      </c>
    </row>
    <row r="81" spans="7:8" x14ac:dyDescent="0.2">
      <c r="G81" s="3">
        <v>0.81</v>
      </c>
      <c r="H81">
        <v>3.75</v>
      </c>
    </row>
    <row r="82" spans="7:8" x14ac:dyDescent="0.2">
      <c r="G82" s="3">
        <v>0.82</v>
      </c>
      <c r="H82">
        <v>3.75</v>
      </c>
    </row>
    <row r="83" spans="7:8" x14ac:dyDescent="0.2">
      <c r="G83" s="3">
        <v>0.83</v>
      </c>
      <c r="H83">
        <v>3.75</v>
      </c>
    </row>
    <row r="84" spans="7:8" x14ac:dyDescent="0.2">
      <c r="G84" s="3">
        <v>0.84</v>
      </c>
      <c r="H84">
        <v>3.75</v>
      </c>
    </row>
    <row r="85" spans="7:8" x14ac:dyDescent="0.2">
      <c r="G85" s="3">
        <v>0.85</v>
      </c>
      <c r="H85">
        <v>3.75</v>
      </c>
    </row>
    <row r="86" spans="7:8" x14ac:dyDescent="0.2">
      <c r="G86" s="3">
        <v>0.86</v>
      </c>
      <c r="H86">
        <v>3.75</v>
      </c>
    </row>
    <row r="87" spans="7:8" x14ac:dyDescent="0.2">
      <c r="G87" s="3">
        <v>0.87</v>
      </c>
      <c r="H87">
        <v>3.75</v>
      </c>
    </row>
    <row r="88" spans="7:8" x14ac:dyDescent="0.2">
      <c r="G88" s="3">
        <v>0.88</v>
      </c>
      <c r="H88">
        <v>3.75</v>
      </c>
    </row>
    <row r="89" spans="7:8" x14ac:dyDescent="0.2">
      <c r="G89" s="3">
        <v>0.89</v>
      </c>
      <c r="H89">
        <v>3.75</v>
      </c>
    </row>
    <row r="90" spans="7:8" x14ac:dyDescent="0.2">
      <c r="G90" s="3">
        <v>0.9</v>
      </c>
      <c r="H90">
        <v>3.75</v>
      </c>
    </row>
    <row r="91" spans="7:8" x14ac:dyDescent="0.2">
      <c r="G91" s="3">
        <v>0.91</v>
      </c>
      <c r="H91">
        <v>3.5</v>
      </c>
    </row>
    <row r="92" spans="7:8" x14ac:dyDescent="0.2">
      <c r="G92" s="3">
        <v>0.92</v>
      </c>
      <c r="H92">
        <v>3.5</v>
      </c>
    </row>
    <row r="93" spans="7:8" x14ac:dyDescent="0.2">
      <c r="G93" s="3">
        <v>0.93</v>
      </c>
      <c r="H93">
        <v>3.5</v>
      </c>
    </row>
    <row r="94" spans="7:8" x14ac:dyDescent="0.2">
      <c r="G94" s="3">
        <v>0.94</v>
      </c>
      <c r="H94">
        <v>3.5</v>
      </c>
    </row>
    <row r="95" spans="7:8" x14ac:dyDescent="0.2">
      <c r="G95" s="3">
        <v>0.95</v>
      </c>
      <c r="H95">
        <v>3.5</v>
      </c>
    </row>
    <row r="96" spans="7:8" x14ac:dyDescent="0.2">
      <c r="G96" s="3">
        <v>0.96</v>
      </c>
      <c r="H96">
        <v>0.1</v>
      </c>
    </row>
    <row r="97" spans="7:8" x14ac:dyDescent="0.2">
      <c r="G97" s="3">
        <v>0.97</v>
      </c>
      <c r="H97">
        <v>0.1</v>
      </c>
    </row>
    <row r="98" spans="7:8" x14ac:dyDescent="0.2">
      <c r="G98" s="3">
        <v>0.98</v>
      </c>
      <c r="H98">
        <v>0.1</v>
      </c>
    </row>
    <row r="99" spans="7:8" x14ac:dyDescent="0.2">
      <c r="G99" s="3">
        <v>0.99</v>
      </c>
      <c r="H99">
        <v>0.1</v>
      </c>
    </row>
    <row r="100" spans="7:8" x14ac:dyDescent="0.2">
      <c r="G100" s="3">
        <v>1</v>
      </c>
      <c r="H100">
        <v>0.1</v>
      </c>
    </row>
    <row r="101" spans="7:8" x14ac:dyDescent="0.2">
      <c r="G101" s="3">
        <v>1.01</v>
      </c>
      <c r="H101">
        <v>0.1</v>
      </c>
    </row>
    <row r="102" spans="7:8" x14ac:dyDescent="0.2">
      <c r="G102" s="3">
        <v>1.02</v>
      </c>
      <c r="H102">
        <v>0.1</v>
      </c>
    </row>
    <row r="103" spans="7:8" x14ac:dyDescent="0.2">
      <c r="G103" s="3">
        <v>1.03</v>
      </c>
      <c r="H103">
        <v>0.1</v>
      </c>
    </row>
    <row r="104" spans="7:8" x14ac:dyDescent="0.2">
      <c r="G104" s="3">
        <v>1.04</v>
      </c>
      <c r="H104">
        <v>0.1</v>
      </c>
    </row>
    <row r="105" spans="7:8" x14ac:dyDescent="0.2">
      <c r="G105" s="3">
        <v>1.05</v>
      </c>
      <c r="H105">
        <v>0.1</v>
      </c>
    </row>
    <row r="106" spans="7:8" x14ac:dyDescent="0.2">
      <c r="G106" s="3">
        <v>1.06</v>
      </c>
      <c r="H106">
        <v>0.1</v>
      </c>
    </row>
    <row r="107" spans="7:8" x14ac:dyDescent="0.2">
      <c r="G107" s="3">
        <v>1.07</v>
      </c>
      <c r="H107">
        <v>0.1</v>
      </c>
    </row>
    <row r="108" spans="7:8" x14ac:dyDescent="0.2">
      <c r="G108" s="3">
        <v>1.08</v>
      </c>
      <c r="H108">
        <v>0.1</v>
      </c>
    </row>
    <row r="109" spans="7:8" x14ac:dyDescent="0.2">
      <c r="G109" s="3">
        <v>1.0900000000000001</v>
      </c>
      <c r="H109">
        <v>0.1</v>
      </c>
    </row>
    <row r="110" spans="7:8" x14ac:dyDescent="0.2">
      <c r="G110" s="3">
        <v>1.1000000000000001</v>
      </c>
      <c r="H110">
        <v>0.1</v>
      </c>
    </row>
    <row r="111" spans="7:8" x14ac:dyDescent="0.2">
      <c r="G111" s="3">
        <v>1.1100000000000001</v>
      </c>
      <c r="H111">
        <v>0.1</v>
      </c>
    </row>
    <row r="112" spans="7:8" x14ac:dyDescent="0.2">
      <c r="G112" s="3">
        <v>1.1200000000000001</v>
      </c>
      <c r="H112">
        <v>0.1</v>
      </c>
    </row>
    <row r="113" spans="7:8" x14ac:dyDescent="0.2">
      <c r="G113" s="3">
        <v>1.1299999999999999</v>
      </c>
      <c r="H113">
        <v>0.1</v>
      </c>
    </row>
    <row r="114" spans="7:8" x14ac:dyDescent="0.2">
      <c r="G114" s="3">
        <v>1.1399999999999999</v>
      </c>
      <c r="H114">
        <v>0.1</v>
      </c>
    </row>
    <row r="115" spans="7:8" x14ac:dyDescent="0.2">
      <c r="G115" s="3">
        <v>1.1499999999999999</v>
      </c>
      <c r="H115">
        <v>0.1</v>
      </c>
    </row>
    <row r="116" spans="7:8" x14ac:dyDescent="0.2">
      <c r="G116" s="3">
        <v>1.1599999999999999</v>
      </c>
      <c r="H116">
        <v>0.1</v>
      </c>
    </row>
    <row r="117" spans="7:8" x14ac:dyDescent="0.2">
      <c r="G117" s="3">
        <v>1.17</v>
      </c>
      <c r="H117">
        <v>0.1</v>
      </c>
    </row>
    <row r="118" spans="7:8" x14ac:dyDescent="0.2">
      <c r="G118" s="3">
        <v>1.18</v>
      </c>
      <c r="H118">
        <v>0.1</v>
      </c>
    </row>
    <row r="119" spans="7:8" x14ac:dyDescent="0.2">
      <c r="G119" s="3">
        <v>1.19</v>
      </c>
      <c r="H119">
        <v>0.1</v>
      </c>
    </row>
    <row r="120" spans="7:8" x14ac:dyDescent="0.2">
      <c r="G120" s="3">
        <v>1.2</v>
      </c>
      <c r="H120">
        <v>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Affordability</vt:lpstr>
      <vt:lpstr>Mortgage Package</vt:lpstr>
      <vt:lpstr>Other Products</vt:lpstr>
      <vt:lpstr>No</vt:lpstr>
      <vt:lpstr>NoRates</vt:lpstr>
      <vt:lpstr>Affordability!Print_Area</vt:lpstr>
      <vt:lpstr>'Mortgage Package'!Print_Area</vt:lpstr>
      <vt:lpstr>'Other Products'!Print_Area</vt:lpstr>
      <vt:lpstr>'Professional Mortgage'!Print_Area</vt:lpstr>
      <vt:lpstr>Yes</vt:lpstr>
      <vt:lpstr>YesRates</vt:lpstr>
    </vt:vector>
  </TitlesOfParts>
  <Company>progressive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department</dc:creator>
  <cp:lastModifiedBy>Martin McCloskey</cp:lastModifiedBy>
  <cp:lastPrinted>2020-01-30T10:23:09Z</cp:lastPrinted>
  <dcterms:created xsi:type="dcterms:W3CDTF">2004-11-15T17:02:58Z</dcterms:created>
  <dcterms:modified xsi:type="dcterms:W3CDTF">2020-05-14T15:41:51Z</dcterms:modified>
</cp:coreProperties>
</file>