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Excel\2026 Affordability Assessments\BTL\10 - Oct 2026\"/>
    </mc:Choice>
  </mc:AlternateContent>
  <xr:revisionPtr revIDLastSave="0" documentId="13_ncr:1_{D803EF6D-C470-45FC-A403-3498672182A9}" xr6:coauthVersionLast="47" xr6:coauthVersionMax="47" xr10:uidLastSave="{00000000-0000-0000-0000-000000000000}"/>
  <workbookProtection workbookAlgorithmName="SHA-512" workbookHashValue="lfMIvYp+ELWOuhMSYM1pUTW/aLe4LE4VpaTre3H8AEEpAhBzM4a6B+oMQCnhb7C3IJ9Yy83IFiVUadr67vvO0w==" workbookSaltValue="u7IoUrFfqqvGKrElcLgtFA==" workbookSpinCount="100000" lockStructure="1"/>
  <bookViews>
    <workbookView xWindow="-120" yWindow="-120" windowWidth="29040" windowHeight="15720" firstSheet="1" activeTab="1" xr2:uid="{00000000-000D-0000-FFFF-FFFF00000000}"/>
  </bookViews>
  <sheets>
    <sheet name="Calculator" sheetId="4" state="veryHidden" r:id="rId1"/>
    <sheet name="Affordability - BTL" sheetId="1" r:id="rId2"/>
    <sheet name="Income" sheetId="5" state="hidden" r:id="rId3"/>
    <sheet name="Expenditure" sheetId="6" state="hidden" r:id="rId4"/>
    <sheet name="List Fields" sheetId="7" state="veryHidden" r:id="rId5"/>
    <sheet name="Net (1) workings" sheetId="2" state="veryHidden" r:id="rId6"/>
    <sheet name="Net (2) workings" sheetId="3" state="veryHidden" r:id="rId7"/>
  </sheets>
  <definedNames>
    <definedName name="_xlnm._FilterDatabase" localSheetId="3" hidden="1">Expenditure!$A$35:$G$47</definedName>
    <definedName name="_xlnm._FilterDatabase" localSheetId="2" hidden="1">Income!#REF!</definedName>
    <definedName name="Credit_Card_Payment">'List Fields'!$C$2</definedName>
    <definedName name="Employment_Status">'List Fields'!$D$2:$D$6</definedName>
    <definedName name="Expenditure_Types">'List Fields'!$E$2:$E$17</definedName>
    <definedName name="Pay_Frequency">'List Fields'!$A$2:$A$6</definedName>
    <definedName name="Pension_Deflator">'List Fields'!$B$2</definedName>
    <definedName name="_xlnm.Print_Area" localSheetId="1">'Affordability - BTL'!$A$8:$P$114</definedName>
    <definedName name="_xlnm.Print_Area" localSheetId="3">Expenditure!$A$1:$G$189</definedName>
    <definedName name="_xlnm.Print_Area" localSheetId="2">Income!$A$1:$H$64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" l="1"/>
  <c r="D24" i="1"/>
  <c r="M49" i="4"/>
  <c r="M13" i="4"/>
  <c r="L110" i="1"/>
  <c r="C77" i="1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F22" i="6"/>
  <c r="C27" i="6" s="1"/>
  <c r="C22" i="6"/>
  <c r="C26" i="6" s="1"/>
  <c r="B22" i="6"/>
  <c r="E44" i="5"/>
  <c r="H44" i="5" s="1"/>
  <c r="E43" i="5"/>
  <c r="H43" i="5" s="1"/>
  <c r="E37" i="5"/>
  <c r="H37" i="5" s="1"/>
  <c r="E36" i="5"/>
  <c r="H36" i="5" s="1"/>
  <c r="E35" i="5"/>
  <c r="H35" i="5" s="1"/>
  <c r="E34" i="5"/>
  <c r="H34" i="5" s="1"/>
  <c r="H33" i="5"/>
  <c r="E21" i="1" s="1"/>
  <c r="E33" i="5"/>
  <c r="E32" i="5"/>
  <c r="H32" i="5" s="1"/>
  <c r="E20" i="1" s="1"/>
  <c r="E25" i="5"/>
  <c r="H25" i="5" s="1"/>
  <c r="E24" i="5"/>
  <c r="H24" i="5" s="1"/>
  <c r="E18" i="5"/>
  <c r="H18" i="5" s="1"/>
  <c r="E17" i="5"/>
  <c r="H17" i="5" s="1"/>
  <c r="E16" i="5"/>
  <c r="H16" i="5" s="1"/>
  <c r="E15" i="5"/>
  <c r="H15" i="5" s="1"/>
  <c r="E14" i="5"/>
  <c r="H14" i="5" s="1"/>
  <c r="E13" i="5"/>
  <c r="H13" i="5" s="1"/>
  <c r="D21" i="1" l="1"/>
  <c r="D20" i="1"/>
  <c r="H49" i="4" l="1"/>
  <c r="F61" i="1"/>
  <c r="F42" i="1"/>
  <c r="F63" i="1" l="1"/>
  <c r="F15" i="3"/>
  <c r="F14" i="3"/>
  <c r="F13" i="3"/>
  <c r="F11" i="3"/>
  <c r="F10" i="3"/>
  <c r="F9" i="3"/>
  <c r="F6" i="3"/>
  <c r="F5" i="3"/>
  <c r="F4" i="3"/>
  <c r="B26" i="3" l="1"/>
  <c r="C76" i="1" l="1"/>
  <c r="C51" i="4"/>
  <c r="E51" i="4" s="1"/>
  <c r="C49" i="4"/>
  <c r="E49" i="4" s="1"/>
  <c r="C47" i="4"/>
  <c r="O49" i="4"/>
  <c r="J49" i="4"/>
  <c r="C11" i="4"/>
  <c r="H11" i="4" s="1"/>
  <c r="M11" i="4" s="1"/>
  <c r="J63" i="1"/>
  <c r="L63" i="1" s="1"/>
  <c r="O63" i="1" s="1"/>
  <c r="D22" i="1"/>
  <c r="D23" i="1"/>
  <c r="D25" i="1"/>
  <c r="E22" i="1"/>
  <c r="E23" i="1"/>
  <c r="E25" i="1"/>
  <c r="H4" i="3"/>
  <c r="H5" i="3"/>
  <c r="O13" i="4"/>
  <c r="M21" i="4" s="1"/>
  <c r="C15" i="4"/>
  <c r="E15" i="4" s="1"/>
  <c r="C13" i="4"/>
  <c r="E13" i="4" s="1"/>
  <c r="J13" i="4"/>
  <c r="H21" i="4" s="1"/>
  <c r="H13" i="3"/>
  <c r="H14" i="3"/>
  <c r="C27" i="1"/>
  <c r="B27" i="1"/>
  <c r="G15" i="3"/>
  <c r="G14" i="3"/>
  <c r="G13" i="3"/>
  <c r="G11" i="3"/>
  <c r="H10" i="3"/>
  <c r="G10" i="3"/>
  <c r="H9" i="3"/>
  <c r="G9" i="3"/>
  <c r="G5" i="3"/>
  <c r="G6" i="3"/>
  <c r="G4" i="3"/>
  <c r="H51" i="4" l="1"/>
  <c r="J51" i="4" s="1"/>
  <c r="C65" i="4"/>
  <c r="J74" i="1" s="1"/>
  <c r="D27" i="1"/>
  <c r="E27" i="1"/>
  <c r="B4" i="3" s="1"/>
  <c r="B27" i="3" s="1"/>
  <c r="B29" i="3" s="1"/>
  <c r="B30" i="3" s="1"/>
  <c r="M27" i="4"/>
  <c r="H47" i="4"/>
  <c r="H15" i="4"/>
  <c r="C27" i="4"/>
  <c r="C21" i="4"/>
  <c r="C23" i="4" s="1"/>
  <c r="C25" i="4" s="1"/>
  <c r="H27" i="4"/>
  <c r="B4" i="2" l="1"/>
  <c r="B27" i="2" s="1"/>
  <c r="B29" i="2" s="1"/>
  <c r="B30" i="2" s="1"/>
  <c r="B33" i="2" s="1"/>
  <c r="H1" i="2" s="1"/>
  <c r="B87" i="1"/>
  <c r="M51" i="4"/>
  <c r="O51" i="4" s="1"/>
  <c r="B33" i="3"/>
  <c r="H1" i="3" s="1"/>
  <c r="B6" i="3" s="1"/>
  <c r="C6" i="3" s="1"/>
  <c r="B34" i="3"/>
  <c r="C4" i="3"/>
  <c r="C15" i="3" s="1"/>
  <c r="B15" i="3" s="1"/>
  <c r="E53" i="4"/>
  <c r="C70" i="4"/>
  <c r="H65" i="4"/>
  <c r="H66" i="4"/>
  <c r="M47" i="4"/>
  <c r="M65" i="4" s="1"/>
  <c r="M15" i="4"/>
  <c r="J15" i="4"/>
  <c r="H23" i="4" s="1"/>
  <c r="H25" i="4" s="1"/>
  <c r="C29" i="4"/>
  <c r="J72" i="1" s="1"/>
  <c r="H29" i="4" l="1"/>
  <c r="L72" i="1" s="1"/>
  <c r="C4" i="2"/>
  <c r="C16" i="2" s="1"/>
  <c r="B16" i="2" s="1"/>
  <c r="B6" i="2"/>
  <c r="C6" i="2" s="1"/>
  <c r="B34" i="2"/>
  <c r="C17" i="3"/>
  <c r="B17" i="3" s="1"/>
  <c r="C8" i="3"/>
  <c r="C16" i="3"/>
  <c r="B16" i="3" s="1"/>
  <c r="B8" i="3"/>
  <c r="B12" i="3" s="1"/>
  <c r="O53" i="4"/>
  <c r="O74" i="1"/>
  <c r="M70" i="4"/>
  <c r="L74" i="1"/>
  <c r="J53" i="4"/>
  <c r="H70" i="4"/>
  <c r="O15" i="4"/>
  <c r="M23" i="4" s="1"/>
  <c r="M25" i="4" s="1"/>
  <c r="M29" i="4" s="1"/>
  <c r="O72" i="1" s="1"/>
  <c r="J76" i="1"/>
  <c r="A97" i="1" s="1"/>
  <c r="E17" i="4"/>
  <c r="C34" i="4"/>
  <c r="J17" i="4" l="1"/>
  <c r="H34" i="4"/>
  <c r="L76" i="1"/>
  <c r="C8" i="2"/>
  <c r="C15" i="2"/>
  <c r="B15" i="2" s="1"/>
  <c r="C17" i="2"/>
  <c r="B17" i="2" s="1"/>
  <c r="B8" i="2"/>
  <c r="B11" i="2" s="1"/>
  <c r="B18" i="3"/>
  <c r="C18" i="3"/>
  <c r="B11" i="3"/>
  <c r="B10" i="3"/>
  <c r="O17" i="4"/>
  <c r="M34" i="4"/>
  <c r="O76" i="1"/>
  <c r="B18" i="2" l="1"/>
  <c r="C18" i="2"/>
  <c r="B10" i="2"/>
  <c r="B12" i="2"/>
  <c r="B13" i="3"/>
  <c r="B21" i="3" s="1"/>
  <c r="B13" i="2" l="1"/>
  <c r="C13" i="2" s="1"/>
  <c r="C21" i="2" s="1"/>
  <c r="B29" i="1" s="1"/>
  <c r="C13" i="3"/>
  <c r="C21" i="3" s="1"/>
  <c r="C29" i="1" s="1"/>
  <c r="C28" i="1"/>
  <c r="C31" i="1"/>
  <c r="B21" i="2" l="1"/>
  <c r="F27" i="1"/>
  <c r="J27" i="1" s="1"/>
  <c r="J68" i="1" s="1"/>
  <c r="J79" i="1" s="1"/>
  <c r="B28" i="1" l="1"/>
  <c r="B31" i="1"/>
  <c r="L27" i="1"/>
  <c r="L68" i="1" s="1"/>
  <c r="L79" i="1" s="1"/>
  <c r="O27" i="1" l="1"/>
  <c r="O68" i="1" s="1"/>
  <c r="O79" i="1" s="1"/>
  <c r="B82" i="1" s="1"/>
</calcChain>
</file>

<file path=xl/sharedStrings.xml><?xml version="1.0" encoding="utf-8"?>
<sst xmlns="http://schemas.openxmlformats.org/spreadsheetml/2006/main" count="432" uniqueCount="207">
  <si>
    <t>Income</t>
  </si>
  <si>
    <t>Employment</t>
  </si>
  <si>
    <t>£</t>
  </si>
  <si>
    <t>Other income</t>
  </si>
  <si>
    <t>Total  (A)</t>
  </si>
  <si>
    <t>Expenditure</t>
  </si>
  <si>
    <t>Credit cards</t>
  </si>
  <si>
    <t>Loans/HP</t>
  </si>
  <si>
    <t>Other</t>
  </si>
  <si>
    <t>Total  (B)</t>
  </si>
  <si>
    <t>Mortgage Cost  (D)</t>
  </si>
  <si>
    <t>Total  (A)  -  Total  (B) = ( C)</t>
  </si>
  <si>
    <t>Disposable Income ( C )</t>
  </si>
  <si>
    <t>Net Disposable Income  (E)</t>
  </si>
  <si>
    <t>Net Monthly</t>
  </si>
  <si>
    <t>Monthly</t>
  </si>
  <si>
    <t>Borrower(s):</t>
  </si>
  <si>
    <t>Gross Annual (1)</t>
  </si>
  <si>
    <t>Gross Annual (2)</t>
  </si>
  <si>
    <t>Tax Free Allowance</t>
  </si>
  <si>
    <t>Annual</t>
  </si>
  <si>
    <t>Tax Rate</t>
  </si>
  <si>
    <t>Income Range</t>
  </si>
  <si>
    <t>Gross Annual Income</t>
  </si>
  <si>
    <t xml:space="preserve">0 to </t>
  </si>
  <si>
    <t>Taxable Amount</t>
  </si>
  <si>
    <t>Tax @ 40%</t>
  </si>
  <si>
    <t>Total Tax</t>
  </si>
  <si>
    <t>Net</t>
  </si>
  <si>
    <t>National Insurance NIL</t>
  </si>
  <si>
    <t>NIC Rate</t>
  </si>
  <si>
    <t>Weekly Inc</t>
  </si>
  <si>
    <t>0 to</t>
  </si>
  <si>
    <t>Monthly Inc</t>
  </si>
  <si>
    <t>Total National Insurance</t>
  </si>
  <si>
    <t>Outcome</t>
  </si>
  <si>
    <t>Income Multiple Assessment</t>
  </si>
  <si>
    <t>National Insurance 12%</t>
  </si>
  <si>
    <t>National Insurance 2%</t>
  </si>
  <si>
    <t>Tax @ 20%</t>
  </si>
  <si>
    <t>Tax @ 50%</t>
  </si>
  <si>
    <t>Motoring - Petrol, insurance, tax</t>
  </si>
  <si>
    <t>Transport</t>
  </si>
  <si>
    <t>Clothing</t>
  </si>
  <si>
    <t>Life insurance/pension</t>
  </si>
  <si>
    <t>Committed expenditure</t>
  </si>
  <si>
    <t>Childcare</t>
  </si>
  <si>
    <t>Alimony/maintenance</t>
  </si>
  <si>
    <t>Cost of repayment strategy (interest only)</t>
  </si>
  <si>
    <t>Basic essential expenditure</t>
  </si>
  <si>
    <t>Housekeeping/food/washing</t>
  </si>
  <si>
    <t>Gas/electricity/oil</t>
  </si>
  <si>
    <t>Rates &amp; Ground Rent</t>
  </si>
  <si>
    <t>Buildings insurance</t>
  </si>
  <si>
    <t>Service Charge</t>
  </si>
  <si>
    <t>Basic quality of living costs</t>
  </si>
  <si>
    <t>Household goods (furniture, appliances)</t>
  </si>
  <si>
    <t>Personal goods (toiletries etc)</t>
  </si>
  <si>
    <t>Irregular Overtime</t>
  </si>
  <si>
    <t>Bonus/Commission</t>
  </si>
  <si>
    <t>Cost of other mortgages not to be repaid</t>
  </si>
  <si>
    <t>Annual (net)</t>
  </si>
  <si>
    <t>Monthly (net)</t>
  </si>
  <si>
    <t>Daily Interest Calculation</t>
  </si>
  <si>
    <t xml:space="preserve">Formulae for the calculator = </t>
  </si>
  <si>
    <r>
      <t xml:space="preserve">pmt = pv *  i / (1 - (1 + i) </t>
    </r>
    <r>
      <rPr>
        <b/>
        <vertAlign val="superscript"/>
        <sz val="12"/>
        <rFont val="Times New Roman"/>
        <family val="1"/>
      </rPr>
      <t xml:space="preserve">-n </t>
    </r>
    <r>
      <rPr>
        <b/>
        <sz val="12"/>
        <rFont val="Times New Roman"/>
        <family val="1"/>
      </rPr>
      <t>)</t>
    </r>
  </si>
  <si>
    <t xml:space="preserve">As an example, let us take a mortgage of £100,000 over 25 years at the rate of 4.75% pa compounding monthly.  </t>
  </si>
  <si>
    <t>Formulae requirements</t>
  </si>
  <si>
    <t>Date Entry Cells</t>
  </si>
  <si>
    <t>Present value (loan amount)</t>
  </si>
  <si>
    <t>Interest rate</t>
  </si>
  <si>
    <t>i</t>
  </si>
  <si>
    <t xml:space="preserve">Length of loan </t>
  </si>
  <si>
    <t>n</t>
  </si>
  <si>
    <t>Monthly Payment</t>
  </si>
  <si>
    <t>pmt</t>
  </si>
  <si>
    <t>1+ i =</t>
  </si>
  <si>
    <t>(1+ i)^-n =</t>
  </si>
  <si>
    <t>(1 - (1 + i)^-n )</t>
  </si>
  <si>
    <t>pv * i</t>
  </si>
  <si>
    <r>
      <t xml:space="preserve">pv </t>
    </r>
    <r>
      <rPr>
        <sz val="7.5"/>
        <rFont val="Times New Roman"/>
        <family val="1"/>
      </rPr>
      <t xml:space="preserve">x </t>
    </r>
    <r>
      <rPr>
        <sz val="10"/>
        <rFont val="Times New Roman"/>
        <family val="1"/>
      </rPr>
      <t xml:space="preserve"> i / (1 - (1 + i) </t>
    </r>
    <r>
      <rPr>
        <vertAlign val="superscript"/>
        <sz val="10"/>
        <rFont val="Times New Roman"/>
        <family val="1"/>
      </rPr>
      <t xml:space="preserve">-n </t>
    </r>
    <r>
      <rPr>
        <sz val="10"/>
        <rFont val="Times New Roman"/>
        <family val="1"/>
      </rPr>
      <t>)</t>
    </r>
  </si>
  <si>
    <t>CSR 2 MDINT Payment</t>
  </si>
  <si>
    <t>Difference</t>
  </si>
  <si>
    <t>Key</t>
  </si>
  <si>
    <t>Data Entry Cells</t>
  </si>
  <si>
    <t>Formula answer</t>
  </si>
  <si>
    <t>Calculator for deal</t>
  </si>
  <si>
    <t>Calculator for base</t>
  </si>
  <si>
    <t>Calculator for Stress</t>
  </si>
  <si>
    <t>Base</t>
  </si>
  <si>
    <t>Stressed Base</t>
  </si>
  <si>
    <t>Initial Rate</t>
  </si>
  <si>
    <t>Initial Deal</t>
  </si>
  <si>
    <t>(Capital + Interest)</t>
  </si>
  <si>
    <t>Date</t>
  </si>
  <si>
    <t>Telephone(s)</t>
  </si>
  <si>
    <t>Guaranteed Overtime</t>
  </si>
  <si>
    <t>Second line option</t>
  </si>
  <si>
    <t>(Interest Only)</t>
  </si>
  <si>
    <t>Duration
Years</t>
  </si>
  <si>
    <t xml:space="preserve">Duration
Months
</t>
  </si>
  <si>
    <t>Total</t>
  </si>
  <si>
    <t>Tax @ 45%</t>
  </si>
  <si>
    <t>Higher rate threshold</t>
  </si>
  <si>
    <t>Total Income</t>
  </si>
  <si>
    <t>Amount above threshold</t>
  </si>
  <si>
    <t>Reduction in Tax free amount</t>
  </si>
  <si>
    <t>Number of Dependants:</t>
  </si>
  <si>
    <t>&gt; 967</t>
  </si>
  <si>
    <t>&gt; 4189</t>
  </si>
  <si>
    <t>Mortgage Amount (to include added fees)</t>
  </si>
  <si>
    <t>Basic Recreation</t>
  </si>
  <si>
    <t>190.01 to</t>
  </si>
  <si>
    <t>823.01 to</t>
  </si>
  <si>
    <t>37701 to</t>
  </si>
  <si>
    <t>Total Commited Expenditure</t>
  </si>
  <si>
    <t>Total Basic Essential/Living Costs</t>
  </si>
  <si>
    <t>Rental Income</t>
  </si>
  <si>
    <t>&gt; 125140</t>
  </si>
  <si>
    <t>Self Employed</t>
  </si>
  <si>
    <t>Standard Income Multiples = Single x 5.00   Joint x 5.00   Up to 80% LTV</t>
  </si>
  <si>
    <t>Standard Income Multiples = Single x 4.75   Joint x 4.75   Up to 85% LTV</t>
  </si>
  <si>
    <t>Standard Income Multiples = Single x 4.50   Joint x 4.50   Up to 90% LTV</t>
  </si>
  <si>
    <t>Data entry fields</t>
  </si>
  <si>
    <t>Calculated Field</t>
  </si>
  <si>
    <t>Applicant 1 - Income</t>
  </si>
  <si>
    <t>Employment Status</t>
  </si>
  <si>
    <t>Category</t>
  </si>
  <si>
    <t>Pay 1</t>
  </si>
  <si>
    <t>Pay 2</t>
  </si>
  <si>
    <t>Pay 3</t>
  </si>
  <si>
    <t>Average</t>
  </si>
  <si>
    <t>Pay Frequency</t>
  </si>
  <si>
    <t>Gross Annual</t>
  </si>
  <si>
    <t>Regular Overtime</t>
  </si>
  <si>
    <t>Irregular overtime</t>
  </si>
  <si>
    <t>Bonus/Comission</t>
  </si>
  <si>
    <t>Rental income</t>
  </si>
  <si>
    <t>Annual Bonus</t>
  </si>
  <si>
    <t>Monthly Cost</t>
  </si>
  <si>
    <t>Pension</t>
  </si>
  <si>
    <t>Student Loan</t>
  </si>
  <si>
    <t>Applicant 2 - Income</t>
  </si>
  <si>
    <t>NOTES:</t>
  </si>
  <si>
    <t>Balance</t>
  </si>
  <si>
    <t>Loan 1</t>
  </si>
  <si>
    <t>Credit Card 1</t>
  </si>
  <si>
    <t>Loan 2</t>
  </si>
  <si>
    <t>Credit Card 2</t>
  </si>
  <si>
    <t>Loan 3</t>
  </si>
  <si>
    <t>Credit Card 3</t>
  </si>
  <si>
    <t>Loan 4</t>
  </si>
  <si>
    <t>Credit Card 4</t>
  </si>
  <si>
    <t>Loan 5</t>
  </si>
  <si>
    <t>Credit Card 5</t>
  </si>
  <si>
    <t>Loan 6</t>
  </si>
  <si>
    <t>Credit Card 6</t>
  </si>
  <si>
    <t>Loan 7</t>
  </si>
  <si>
    <t>Credit Card 7</t>
  </si>
  <si>
    <t>Loan 8</t>
  </si>
  <si>
    <t>Credit Card 8</t>
  </si>
  <si>
    <t>Loan 9</t>
  </si>
  <si>
    <t>Credit Card 9</t>
  </si>
  <si>
    <t>Loan 10</t>
  </si>
  <si>
    <t>Credit Card 10</t>
  </si>
  <si>
    <t xml:space="preserve">Cost of repayment strategy </t>
  </si>
  <si>
    <t>Bank Statement Review</t>
  </si>
  <si>
    <t>Expenditure Type</t>
  </si>
  <si>
    <t>Month 1</t>
  </si>
  <si>
    <t>Month 2</t>
  </si>
  <si>
    <t>Month 3</t>
  </si>
  <si>
    <t>Monthly Average</t>
  </si>
  <si>
    <t>Category for AA</t>
  </si>
  <si>
    <t>Notes</t>
  </si>
  <si>
    <t>Basic recreation</t>
  </si>
  <si>
    <t xml:space="preserve">Credit card monthly payment calculated as 3% of total credit card balance </t>
  </si>
  <si>
    <t>Pension calculated as 80% of average monthly payment - categorised in expenditure under Life insurance/pension</t>
  </si>
  <si>
    <t>Student loan categorsied in expenditure under Other</t>
  </si>
  <si>
    <t xml:space="preserve">Add an expenditure category called Not included in AA </t>
  </si>
  <si>
    <t xml:space="preserve">50 - Max rows for expenditure </t>
  </si>
  <si>
    <t>PLEASE NOTE ALL CASES WILL BE SUBJECT TO INCOME MULTIPLE REQUIREMENTS AS BELOW</t>
  </si>
  <si>
    <t>Standard Income Multiples</t>
  </si>
  <si>
    <t>Up to 80% LTV</t>
  </si>
  <si>
    <t>Single x 5.00   Joint x 5.00</t>
  </si>
  <si>
    <t>Up to 85% LTV</t>
  </si>
  <si>
    <t>Single x 4.75   Joint x 4.75</t>
  </si>
  <si>
    <t>Up to 90% LTV</t>
  </si>
  <si>
    <t>Up to 95% LTV</t>
  </si>
  <si>
    <t>Comments:</t>
  </si>
  <si>
    <t>Sign Off:</t>
  </si>
  <si>
    <t>Single x 4.50   Joint x 4.50</t>
  </si>
  <si>
    <t>Pension Deflator</t>
  </si>
  <si>
    <t>Credit Card Payment</t>
  </si>
  <si>
    <t>Expenditure Types</t>
  </si>
  <si>
    <t>Weekly</t>
  </si>
  <si>
    <t>Employed</t>
  </si>
  <si>
    <t>Bi-Weekly</t>
  </si>
  <si>
    <t>4-Weekly</t>
  </si>
  <si>
    <t>Homemaker</t>
  </si>
  <si>
    <t>Retired</t>
  </si>
  <si>
    <t>Included in committed expenditure</t>
  </si>
  <si>
    <t>Not included in AA</t>
  </si>
  <si>
    <t>Standard Income Multiples = Single x 4.25   Joint x 4.25  Up to 95% LTV</t>
  </si>
  <si>
    <t>Single x 4.25   Joint x 4.25</t>
  </si>
  <si>
    <t>Affordability Assessment - Buy To Let</t>
  </si>
  <si>
    <t>Version: Oct 2026</t>
  </si>
  <si>
    <t>Minimum Monthly Rent (ICR)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</si>
</sst>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&quot;£&quot;#,##0"/>
    <numFmt numFmtId="166" formatCode="_-* #,##0_-;\-* #,##0_-;_-* &quot;-&quot;??_-;_-@_-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0"/>
      <name val="Times New Roman"/>
      <family val="1"/>
    </font>
    <font>
      <sz val="7.5"/>
      <name val="Times New Roman"/>
      <family val="1"/>
    </font>
    <font>
      <vertAlign val="superscript"/>
      <sz val="10"/>
      <name val="Times New Roman"/>
      <family val="1"/>
    </font>
    <font>
      <sz val="8"/>
      <name val="Arial"/>
      <family val="2"/>
    </font>
    <font>
      <b/>
      <sz val="18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sz val="20"/>
      <color theme="0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Arial"/>
      <family val="2"/>
    </font>
    <font>
      <b/>
      <sz val="36"/>
      <color theme="0"/>
      <name val="Arial"/>
      <family val="2"/>
    </font>
    <font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theme="0"/>
      <name val="Arial"/>
      <family val="2"/>
    </font>
    <font>
      <sz val="11"/>
      <name val="Arial"/>
      <family val="2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rgb="FFFF0000"/>
      <name val="Arial"/>
      <family val="2"/>
    </font>
    <font>
      <sz val="18"/>
      <name val="Arial"/>
      <family val="2"/>
    </font>
    <font>
      <sz val="12"/>
      <name val="Calibri"/>
      <family val="2"/>
      <scheme val="minor"/>
    </font>
    <font>
      <i/>
      <sz val="16"/>
      <name val="Arial"/>
      <family val="2"/>
    </font>
    <font>
      <b/>
      <sz val="16"/>
      <color theme="3"/>
      <name val="Calibri"/>
      <family val="2"/>
      <scheme val="minor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E64438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8">
    <xf numFmtId="0" fontId="0" fillId="0" borderId="0"/>
    <xf numFmtId="43" fontId="24" fillId="0" borderId="0" applyFont="0" applyFill="0" applyBorder="0" applyAlignment="0" applyProtection="0"/>
    <xf numFmtId="0" fontId="26" fillId="7" borderId="19" applyNumberFormat="0" applyAlignment="0" applyProtection="0"/>
    <xf numFmtId="0" fontId="2" fillId="0" borderId="0"/>
    <xf numFmtId="0" fontId="1" fillId="0" borderId="0"/>
    <xf numFmtId="9" fontId="7" fillId="0" borderId="0" applyFont="0" applyFill="0" applyBorder="0" applyAlignment="0" applyProtection="0"/>
    <xf numFmtId="0" fontId="7" fillId="0" borderId="0"/>
    <xf numFmtId="44" fontId="42" fillId="0" borderId="0" applyFont="0" applyFill="0" applyBorder="0" applyAlignment="0" applyProtection="0"/>
  </cellStyleXfs>
  <cellXfs count="258">
    <xf numFmtId="0" fontId="0" fillId="0" borderId="0" xfId="0"/>
    <xf numFmtId="3" fontId="0" fillId="0" borderId="0" xfId="0" applyNumberFormat="1"/>
    <xf numFmtId="3" fontId="9" fillId="0" borderId="0" xfId="0" applyNumberFormat="1" applyFont="1"/>
    <xf numFmtId="9" fontId="0" fillId="0" borderId="0" xfId="0" applyNumberFormat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/>
    <xf numFmtId="0" fontId="4" fillId="0" borderId="0" xfId="0" applyFont="1"/>
    <xf numFmtId="3" fontId="10" fillId="0" borderId="0" xfId="0" applyNumberFormat="1" applyFont="1"/>
    <xf numFmtId="0" fontId="10" fillId="0" borderId="0" xfId="0" applyFont="1"/>
    <xf numFmtId="0" fontId="5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8" fillId="2" borderId="0" xfId="0" applyFont="1" applyFill="1"/>
    <xf numFmtId="0" fontId="5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1" fillId="0" borderId="0" xfId="0" applyFont="1"/>
    <xf numFmtId="0" fontId="12" fillId="0" borderId="0" xfId="0" applyFont="1"/>
    <xf numFmtId="0" fontId="14" fillId="0" borderId="10" xfId="0" applyFont="1" applyBorder="1"/>
    <xf numFmtId="0" fontId="14" fillId="0" borderId="11" xfId="0" applyFont="1" applyBorder="1"/>
    <xf numFmtId="0" fontId="14" fillId="0" borderId="12" xfId="0" applyFont="1" applyBorder="1"/>
    <xf numFmtId="0" fontId="14" fillId="0" borderId="13" xfId="0" applyFont="1" applyBorder="1"/>
    <xf numFmtId="0" fontId="14" fillId="0" borderId="0" xfId="0" applyFont="1"/>
    <xf numFmtId="0" fontId="14" fillId="0" borderId="14" xfId="0" applyFont="1" applyBorder="1"/>
    <xf numFmtId="0" fontId="14" fillId="3" borderId="0" xfId="0" applyFont="1" applyFill="1"/>
    <xf numFmtId="10" fontId="14" fillId="3" borderId="0" xfId="0" applyNumberFormat="1" applyFont="1" applyFill="1"/>
    <xf numFmtId="0" fontId="14" fillId="0" borderId="15" xfId="0" applyFont="1" applyBorder="1"/>
    <xf numFmtId="0" fontId="14" fillId="0" borderId="16" xfId="0" applyFont="1" applyBorder="1"/>
    <xf numFmtId="2" fontId="14" fillId="0" borderId="17" xfId="0" applyNumberFormat="1" applyFont="1" applyBorder="1"/>
    <xf numFmtId="2" fontId="11" fillId="2" borderId="0" xfId="0" applyNumberFormat="1" applyFont="1" applyFill="1"/>
    <xf numFmtId="0" fontId="11" fillId="3" borderId="0" xfId="0" applyFont="1" applyFill="1"/>
    <xf numFmtId="2" fontId="11" fillId="0" borderId="0" xfId="0" applyNumberFormat="1" applyFont="1"/>
    <xf numFmtId="0" fontId="6" fillId="0" borderId="0" xfId="0" applyFont="1"/>
    <xf numFmtId="0" fontId="6" fillId="3" borderId="0" xfId="0" applyFont="1" applyFill="1"/>
    <xf numFmtId="0" fontId="6" fillId="2" borderId="0" xfId="0" applyFont="1" applyFill="1"/>
    <xf numFmtId="0" fontId="8" fillId="2" borderId="0" xfId="0" applyFont="1" applyFill="1" applyProtection="1">
      <protection locked="0"/>
    </xf>
    <xf numFmtId="0" fontId="0" fillId="4" borderId="0" xfId="0" applyFill="1"/>
    <xf numFmtId="0" fontId="19" fillId="4" borderId="0" xfId="0" applyFont="1" applyFill="1"/>
    <xf numFmtId="0" fontId="21" fillId="4" borderId="0" xfId="0" applyFont="1" applyFill="1"/>
    <xf numFmtId="0" fontId="19" fillId="0" borderId="0" xfId="0" applyFont="1"/>
    <xf numFmtId="3" fontId="0" fillId="5" borderId="0" xfId="0" applyNumberFormat="1" applyFill="1"/>
    <xf numFmtId="0" fontId="20" fillId="0" borderId="0" xfId="0" applyFont="1"/>
    <xf numFmtId="0" fontId="22" fillId="0" borderId="0" xfId="0" applyFont="1"/>
    <xf numFmtId="164" fontId="22" fillId="0" borderId="18" xfId="0" applyNumberFormat="1" applyFont="1" applyBorder="1"/>
    <xf numFmtId="164" fontId="22" fillId="2" borderId="18" xfId="0" applyNumberFormat="1" applyFont="1" applyFill="1" applyBorder="1"/>
    <xf numFmtId="164" fontId="22" fillId="0" borderId="0" xfId="0" applyNumberFormat="1" applyFont="1"/>
    <xf numFmtId="0" fontId="20" fillId="0" borderId="0" xfId="0" applyFont="1" applyAlignment="1">
      <alignment horizontal="center" wrapText="1"/>
    </xf>
    <xf numFmtId="0" fontId="20" fillId="2" borderId="0" xfId="0" applyFont="1" applyFill="1" applyAlignment="1">
      <alignment horizontal="center" wrapText="1"/>
    </xf>
    <xf numFmtId="164" fontId="20" fillId="0" borderId="0" xfId="0" applyNumberFormat="1" applyFont="1"/>
    <xf numFmtId="164" fontId="20" fillId="2" borderId="0" xfId="0" applyNumberFormat="1" applyFont="1" applyFill="1"/>
    <xf numFmtId="164" fontId="22" fillId="0" borderId="18" xfId="0" applyNumberFormat="1" applyFont="1" applyBorder="1" applyProtection="1">
      <protection locked="0"/>
    </xf>
    <xf numFmtId="0" fontId="22" fillId="2" borderId="0" xfId="0" applyFont="1" applyFill="1"/>
    <xf numFmtId="0" fontId="22" fillId="0" borderId="9" xfId="0" applyFont="1" applyBorder="1"/>
    <xf numFmtId="0" fontId="22" fillId="2" borderId="0" xfId="0" applyFont="1" applyFill="1" applyProtection="1">
      <protection locked="0"/>
    </xf>
    <xf numFmtId="0" fontId="22" fillId="0" borderId="0" xfId="0" applyFont="1" applyProtection="1">
      <protection locked="0"/>
    </xf>
    <xf numFmtId="0" fontId="22" fillId="0" borderId="7" xfId="0" applyFont="1" applyBorder="1"/>
    <xf numFmtId="0" fontId="22" fillId="0" borderId="4" xfId="0" applyFont="1" applyBorder="1"/>
    <xf numFmtId="0" fontId="22" fillId="2" borderId="4" xfId="0" applyFont="1" applyFill="1" applyBorder="1" applyProtection="1">
      <protection locked="0"/>
    </xf>
    <xf numFmtId="0" fontId="22" fillId="0" borderId="4" xfId="0" applyFont="1" applyBorder="1" applyProtection="1">
      <protection locked="0"/>
    </xf>
    <xf numFmtId="10" fontId="0" fillId="0" borderId="0" xfId="0" applyNumberFormat="1"/>
    <xf numFmtId="166" fontId="0" fillId="0" borderId="0" xfId="1" applyNumberFormat="1" applyFont="1"/>
    <xf numFmtId="0" fontId="0" fillId="8" borderId="8" xfId="0" applyFill="1" applyBorder="1"/>
    <xf numFmtId="0" fontId="0" fillId="8" borderId="1" xfId="0" applyFill="1" applyBorder="1"/>
    <xf numFmtId="0" fontId="0" fillId="0" borderId="9" xfId="0" applyBorder="1"/>
    <xf numFmtId="0" fontId="2" fillId="0" borderId="0" xfId="3"/>
    <xf numFmtId="0" fontId="0" fillId="8" borderId="9" xfId="0" applyFill="1" applyBorder="1"/>
    <xf numFmtId="0" fontId="29" fillId="8" borderId="0" xfId="0" applyFont="1" applyFill="1" applyAlignment="1">
      <alignment vertical="center"/>
    </xf>
    <xf numFmtId="0" fontId="0" fillId="8" borderId="0" xfId="0" applyFill="1"/>
    <xf numFmtId="0" fontId="0" fillId="8" borderId="7" xfId="0" applyFill="1" applyBorder="1"/>
    <xf numFmtId="0" fontId="0" fillId="8" borderId="4" xfId="0" applyFill="1" applyBorder="1"/>
    <xf numFmtId="0" fontId="2" fillId="6" borderId="0" xfId="3" applyFill="1" applyAlignment="1">
      <alignment horizontal="left" vertical="top"/>
    </xf>
    <xf numFmtId="0" fontId="2" fillId="6" borderId="0" xfId="3" applyFill="1"/>
    <xf numFmtId="2" fontId="2" fillId="6" borderId="0" xfId="3" applyNumberFormat="1" applyFill="1"/>
    <xf numFmtId="0" fontId="2" fillId="6" borderId="0" xfId="3" applyFill="1" applyAlignment="1">
      <alignment horizontal="center" vertical="center"/>
    </xf>
    <xf numFmtId="0" fontId="2" fillId="6" borderId="0" xfId="3" applyFill="1" applyAlignment="1">
      <alignment wrapText="1"/>
    </xf>
    <xf numFmtId="0" fontId="2" fillId="0" borderId="9" xfId="3" applyBorder="1"/>
    <xf numFmtId="0" fontId="2" fillId="0" borderId="0" xfId="3" applyAlignment="1">
      <alignment horizontal="center" vertical="center"/>
    </xf>
    <xf numFmtId="0" fontId="8" fillId="9" borderId="6" xfId="0" applyFont="1" applyFill="1" applyBorder="1" applyAlignment="1">
      <alignment horizontal="left" vertical="center"/>
    </xf>
    <xf numFmtId="0" fontId="30" fillId="6" borderId="0" xfId="3" applyFont="1" applyFill="1"/>
    <xf numFmtId="0" fontId="31" fillId="7" borderId="19" xfId="2" applyFont="1" applyAlignment="1">
      <alignment horizontal="left" vertical="center"/>
    </xf>
    <xf numFmtId="0" fontId="0" fillId="6" borderId="0" xfId="0" applyFill="1"/>
    <xf numFmtId="0" fontId="32" fillId="8" borderId="20" xfId="0" applyFont="1" applyFill="1" applyBorder="1" applyAlignment="1">
      <alignment horizontal="center" vertical="center"/>
    </xf>
    <xf numFmtId="0" fontId="32" fillId="8" borderId="21" xfId="0" applyFont="1" applyFill="1" applyBorder="1" applyAlignment="1">
      <alignment horizontal="center" vertical="center"/>
    </xf>
    <xf numFmtId="0" fontId="32" fillId="8" borderId="20" xfId="0" applyFont="1" applyFill="1" applyBorder="1" applyAlignment="1">
      <alignment horizontal="left" vertical="center"/>
    </xf>
    <xf numFmtId="0" fontId="5" fillId="9" borderId="6" xfId="0" applyFont="1" applyFill="1" applyBorder="1" applyAlignment="1" applyProtection="1">
      <alignment horizontal="left" vertical="center"/>
      <protection locked="0"/>
    </xf>
    <xf numFmtId="0" fontId="32" fillId="6" borderId="0" xfId="0" applyFont="1" applyFill="1" applyAlignment="1">
      <alignment horizontal="center" vertical="center"/>
    </xf>
    <xf numFmtId="0" fontId="0" fillId="6" borderId="9" xfId="0" applyFill="1" applyBorder="1"/>
    <xf numFmtId="0" fontId="27" fillId="6" borderId="4" xfId="3" applyFont="1" applyFill="1" applyBorder="1" applyAlignment="1">
      <alignment horizontal="center" vertical="center" wrapText="1"/>
    </xf>
    <xf numFmtId="0" fontId="27" fillId="6" borderId="4" xfId="3" applyFont="1" applyFill="1" applyBorder="1" applyAlignment="1">
      <alignment horizontal="center" vertical="center"/>
    </xf>
    <xf numFmtId="0" fontId="27" fillId="6" borderId="7" xfId="3" applyFont="1" applyFill="1" applyBorder="1" applyAlignment="1">
      <alignment horizontal="center" vertical="center" wrapText="1"/>
    </xf>
    <xf numFmtId="0" fontId="2" fillId="0" borderId="9" xfId="3" applyBorder="1" applyAlignment="1">
      <alignment horizontal="center" vertical="center" wrapText="1"/>
    </xf>
    <xf numFmtId="0" fontId="2" fillId="0" borderId="0" xfId="3" applyAlignment="1">
      <alignment horizontal="center" vertical="center" wrapText="1"/>
    </xf>
    <xf numFmtId="0" fontId="27" fillId="6" borderId="0" xfId="3" applyFont="1" applyFill="1"/>
    <xf numFmtId="164" fontId="33" fillId="9" borderId="22" xfId="0" applyNumberFormat="1" applyFont="1" applyFill="1" applyBorder="1" applyProtection="1">
      <protection locked="0"/>
    </xf>
    <xf numFmtId="164" fontId="25" fillId="7" borderId="6" xfId="2" applyNumberFormat="1" applyFont="1" applyBorder="1" applyProtection="1"/>
    <xf numFmtId="0" fontId="2" fillId="9" borderId="6" xfId="3" applyFill="1" applyBorder="1" applyAlignment="1" applyProtection="1">
      <alignment horizontal="center" vertical="center"/>
      <protection locked="0"/>
    </xf>
    <xf numFmtId="164" fontId="25" fillId="7" borderId="23" xfId="2" applyNumberFormat="1" applyFont="1" applyBorder="1"/>
    <xf numFmtId="164" fontId="25" fillId="7" borderId="6" xfId="2" applyNumberFormat="1" applyFont="1" applyBorder="1"/>
    <xf numFmtId="164" fontId="33" fillId="9" borderId="6" xfId="0" applyNumberFormat="1" applyFont="1" applyFill="1" applyBorder="1" applyProtection="1">
      <protection locked="0"/>
    </xf>
    <xf numFmtId="0" fontId="32" fillId="8" borderId="0" xfId="0" applyFont="1" applyFill="1" applyAlignment="1">
      <alignment horizontal="center" vertical="center"/>
    </xf>
    <xf numFmtId="0" fontId="27" fillId="6" borderId="22" xfId="3" applyFont="1" applyFill="1" applyBorder="1"/>
    <xf numFmtId="0" fontId="27" fillId="0" borderId="0" xfId="3" applyFont="1" applyAlignment="1">
      <alignment horizontal="left" vertical="center"/>
    </xf>
    <xf numFmtId="0" fontId="2" fillId="6" borderId="0" xfId="3" applyFill="1" applyAlignment="1">
      <alignment vertical="center"/>
    </xf>
    <xf numFmtId="164" fontId="25" fillId="7" borderId="24" xfId="2" applyNumberFormat="1" applyFont="1" applyBorder="1"/>
    <xf numFmtId="0" fontId="2" fillId="0" borderId="0" xfId="3" applyAlignment="1">
      <alignment vertical="center"/>
    </xf>
    <xf numFmtId="0" fontId="2" fillId="10" borderId="0" xfId="3" applyFill="1"/>
    <xf numFmtId="0" fontId="2" fillId="10" borderId="0" xfId="3" applyFill="1" applyAlignment="1">
      <alignment horizontal="center" vertical="center"/>
    </xf>
    <xf numFmtId="0" fontId="2" fillId="10" borderId="0" xfId="3" applyFill="1" applyAlignment="1">
      <alignment wrapText="1"/>
    </xf>
    <xf numFmtId="0" fontId="27" fillId="6" borderId="7" xfId="3" applyFont="1" applyFill="1" applyBorder="1"/>
    <xf numFmtId="0" fontId="27" fillId="0" borderId="9" xfId="3" applyFont="1" applyBorder="1" applyAlignment="1">
      <alignment horizontal="left" vertical="center"/>
    </xf>
    <xf numFmtId="0" fontId="2" fillId="0" borderId="9" xfId="3" applyBorder="1" applyAlignment="1">
      <alignment horizontal="left" vertical="center"/>
    </xf>
    <xf numFmtId="0" fontId="2" fillId="0" borderId="9" xfId="3" applyBorder="1" applyAlignment="1">
      <alignment wrapText="1"/>
    </xf>
    <xf numFmtId="0" fontId="2" fillId="8" borderId="0" xfId="3" applyFill="1" applyAlignment="1">
      <alignment horizontal="left" vertical="top"/>
    </xf>
    <xf numFmtId="0" fontId="2" fillId="8" borderId="0" xfId="3" applyFill="1"/>
    <xf numFmtId="0" fontId="2" fillId="8" borderId="0" xfId="3" applyFill="1" applyAlignment="1">
      <alignment horizontal="center" vertical="center"/>
    </xf>
    <xf numFmtId="0" fontId="27" fillId="0" borderId="0" xfId="3" applyFont="1" applyProtection="1">
      <protection locked="0"/>
    </xf>
    <xf numFmtId="0" fontId="2" fillId="0" borderId="0" xfId="3" applyProtection="1">
      <protection locked="0"/>
    </xf>
    <xf numFmtId="2" fontId="2" fillId="0" borderId="0" xfId="3" applyNumberFormat="1" applyProtection="1">
      <protection locked="0"/>
    </xf>
    <xf numFmtId="0" fontId="2" fillId="0" borderId="0" xfId="3" applyAlignment="1" applyProtection="1">
      <alignment horizontal="center" vertical="center"/>
      <protection locked="0"/>
    </xf>
    <xf numFmtId="0" fontId="2" fillId="0" borderId="0" xfId="3" applyAlignment="1" applyProtection="1">
      <alignment wrapText="1"/>
      <protection locked="0"/>
    </xf>
    <xf numFmtId="0" fontId="2" fillId="0" borderId="0" xfId="3" applyAlignment="1">
      <alignment horizontal="left" vertical="top"/>
    </xf>
    <xf numFmtId="2" fontId="2" fillId="0" borderId="0" xfId="3" applyNumberFormat="1"/>
    <xf numFmtId="0" fontId="2" fillId="0" borderId="0" xfId="3" applyAlignment="1">
      <alignment wrapText="1"/>
    </xf>
    <xf numFmtId="0" fontId="0" fillId="8" borderId="2" xfId="0" applyFill="1" applyBorder="1"/>
    <xf numFmtId="0" fontId="29" fillId="8" borderId="3" xfId="0" applyFont="1" applyFill="1" applyBorder="1" applyAlignment="1">
      <alignment vertical="center"/>
    </xf>
    <xf numFmtId="0" fontId="0" fillId="8" borderId="3" xfId="0" applyFill="1" applyBorder="1"/>
    <xf numFmtId="0" fontId="0" fillId="8" borderId="5" xfId="0" applyFill="1" applyBorder="1"/>
    <xf numFmtId="0" fontId="2" fillId="6" borderId="3" xfId="3" applyFill="1" applyBorder="1" applyAlignment="1">
      <alignment wrapText="1"/>
    </xf>
    <xf numFmtId="0" fontId="32" fillId="8" borderId="3" xfId="0" applyFont="1" applyFill="1" applyBorder="1" applyAlignment="1">
      <alignment horizontal="center" vertical="center"/>
    </xf>
    <xf numFmtId="0" fontId="27" fillId="6" borderId="0" xfId="3" applyFont="1" applyFill="1" applyAlignment="1">
      <alignment horizontal="center" vertical="center" wrapText="1"/>
    </xf>
    <xf numFmtId="0" fontId="27" fillId="6" borderId="0" xfId="3" applyFont="1" applyFill="1" applyAlignment="1">
      <alignment horizontal="center" vertical="center"/>
    </xf>
    <xf numFmtId="0" fontId="27" fillId="6" borderId="3" xfId="3" applyFont="1" applyFill="1" applyBorder="1" applyAlignment="1">
      <alignment horizontal="center" vertical="center" wrapText="1"/>
    </xf>
    <xf numFmtId="0" fontId="2" fillId="6" borderId="0" xfId="3" applyFill="1" applyAlignment="1">
      <alignment vertical="center" wrapText="1"/>
    </xf>
    <xf numFmtId="0" fontId="2" fillId="0" borderId="0" xfId="3" applyAlignment="1">
      <alignment vertical="center" wrapText="1"/>
    </xf>
    <xf numFmtId="164" fontId="25" fillId="7" borderId="19" xfId="2" applyNumberFormat="1" applyFont="1" applyProtection="1"/>
    <xf numFmtId="0" fontId="34" fillId="6" borderId="4" xfId="3" applyFont="1" applyFill="1" applyBorder="1" applyAlignment="1">
      <alignment horizontal="left" vertical="top" wrapText="1"/>
    </xf>
    <xf numFmtId="0" fontId="2" fillId="6" borderId="4" xfId="3" applyFill="1" applyBorder="1" applyAlignment="1">
      <alignment horizontal="center" vertical="center"/>
    </xf>
    <xf numFmtId="0" fontId="27" fillId="6" borderId="0" xfId="3" applyFont="1" applyFill="1" applyAlignment="1">
      <alignment horizontal="left" vertical="top" wrapText="1"/>
    </xf>
    <xf numFmtId="164" fontId="25" fillId="7" borderId="26" xfId="2" applyNumberFormat="1" applyFont="1" applyBorder="1" applyProtection="1"/>
    <xf numFmtId="0" fontId="27" fillId="6" borderId="0" xfId="3" applyFont="1" applyFill="1" applyAlignment="1">
      <alignment vertical="center" wrapText="1"/>
    </xf>
    <xf numFmtId="0" fontId="27" fillId="6" borderId="4" xfId="3" applyFont="1" applyFill="1" applyBorder="1" applyAlignment="1">
      <alignment horizontal="left" vertical="center" wrapText="1"/>
    </xf>
    <xf numFmtId="0" fontId="27" fillId="6" borderId="0" xfId="3" applyFont="1" applyFill="1" applyAlignment="1">
      <alignment horizontal="left" vertical="center" wrapText="1"/>
    </xf>
    <xf numFmtId="0" fontId="2" fillId="6" borderId="0" xfId="3" applyFill="1" applyAlignment="1" applyProtection="1">
      <alignment horizontal="left" vertical="center"/>
      <protection locked="0"/>
    </xf>
    <xf numFmtId="0" fontId="2" fillId="6" borderId="3" xfId="3" applyFill="1" applyBorder="1" applyAlignment="1" applyProtection="1">
      <alignment horizontal="left" vertical="center" wrapText="1"/>
      <protection locked="0"/>
    </xf>
    <xf numFmtId="0" fontId="35" fillId="0" borderId="0" xfId="0" applyFont="1" applyAlignment="1">
      <alignment vertical="center"/>
    </xf>
    <xf numFmtId="0" fontId="2" fillId="0" borderId="0" xfId="3" applyAlignment="1">
      <alignment horizontal="left" vertical="center"/>
    </xf>
    <xf numFmtId="0" fontId="2" fillId="0" borderId="0" xfId="3" applyAlignment="1">
      <alignment horizontal="left" vertical="center" wrapText="1"/>
    </xf>
    <xf numFmtId="0" fontId="2" fillId="6" borderId="0" xfId="3" applyFill="1" applyAlignment="1" applyProtection="1">
      <alignment horizontal="left" vertical="top"/>
      <protection locked="0"/>
    </xf>
    <xf numFmtId="0" fontId="2" fillId="6" borderId="3" xfId="3" applyFill="1" applyBorder="1" applyAlignment="1" applyProtection="1">
      <alignment wrapText="1"/>
      <protection locked="0"/>
    </xf>
    <xf numFmtId="0" fontId="36" fillId="6" borderId="0" xfId="3" applyFont="1" applyFill="1" applyAlignment="1">
      <alignment horizontal="left" vertical="top"/>
    </xf>
    <xf numFmtId="0" fontId="0" fillId="0" borderId="3" xfId="0" applyBorder="1"/>
    <xf numFmtId="0" fontId="2" fillId="0" borderId="0" xfId="3" applyAlignment="1" applyProtection="1">
      <alignment horizontal="left" vertical="top"/>
      <protection locked="0"/>
    </xf>
    <xf numFmtId="0" fontId="20" fillId="9" borderId="6" xfId="0" applyFont="1" applyFill="1" applyBorder="1" applyProtection="1">
      <protection locked="0"/>
    </xf>
    <xf numFmtId="0" fontId="20" fillId="6" borderId="9" xfId="0" applyFont="1" applyFill="1" applyBorder="1"/>
    <xf numFmtId="165" fontId="22" fillId="9" borderId="6" xfId="0" applyNumberFormat="1" applyFont="1" applyFill="1" applyBorder="1" applyProtection="1">
      <protection locked="0"/>
    </xf>
    <xf numFmtId="0" fontId="22" fillId="9" borderId="6" xfId="0" applyFont="1" applyFill="1" applyBorder="1" applyProtection="1">
      <protection locked="0"/>
    </xf>
    <xf numFmtId="10" fontId="22" fillId="9" borderId="6" xfId="0" applyNumberFormat="1" applyFont="1" applyFill="1" applyBorder="1" applyProtection="1">
      <protection locked="0"/>
    </xf>
    <xf numFmtId="0" fontId="22" fillId="6" borderId="6" xfId="0" applyFont="1" applyFill="1" applyBorder="1" applyAlignment="1">
      <alignment horizontal="center" vertical="top"/>
    </xf>
    <xf numFmtId="0" fontId="22" fillId="6" borderId="6" xfId="0" applyFont="1" applyFill="1" applyBorder="1" applyAlignment="1">
      <alignment vertical="top"/>
    </xf>
    <xf numFmtId="165" fontId="20" fillId="0" borderId="18" xfId="0" applyNumberFormat="1" applyFont="1" applyBorder="1"/>
    <xf numFmtId="0" fontId="8" fillId="6" borderId="9" xfId="0" applyFont="1" applyFill="1" applyBorder="1"/>
    <xf numFmtId="14" fontId="39" fillId="0" borderId="6" xfId="0" applyNumberFormat="1" applyFont="1" applyBorder="1" applyAlignment="1">
      <alignment horizontal="center"/>
    </xf>
    <xf numFmtId="0" fontId="0" fillId="2" borderId="0" xfId="0" applyFill="1"/>
    <xf numFmtId="0" fontId="7" fillId="2" borderId="0" xfId="0" applyFont="1" applyFill="1"/>
    <xf numFmtId="0" fontId="20" fillId="0" borderId="0" xfId="0" applyFont="1" applyAlignment="1">
      <alignment horizontal="center"/>
    </xf>
    <xf numFmtId="0" fontId="22" fillId="2" borderId="0" xfId="0" applyFont="1" applyFill="1" applyAlignment="1">
      <alignment horizontal="center"/>
    </xf>
    <xf numFmtId="164" fontId="22" fillId="2" borderId="0" xfId="0" applyNumberFormat="1" applyFont="1" applyFill="1"/>
    <xf numFmtId="164" fontId="20" fillId="0" borderId="0" xfId="0" applyNumberFormat="1" applyFont="1" applyAlignment="1">
      <alignment horizontal="center"/>
    </xf>
    <xf numFmtId="164" fontId="23" fillId="0" borderId="0" xfId="0" applyNumberFormat="1" applyFont="1"/>
    <xf numFmtId="164" fontId="22" fillId="2" borderId="0" xfId="0" applyNumberFormat="1" applyFont="1" applyFill="1" applyProtection="1">
      <protection locked="0"/>
    </xf>
    <xf numFmtId="164" fontId="22" fillId="0" borderId="0" xfId="0" applyNumberFormat="1" applyFont="1" applyProtection="1">
      <protection locked="0"/>
    </xf>
    <xf numFmtId="0" fontId="5" fillId="2" borderId="0" xfId="0" applyFont="1" applyFill="1"/>
    <xf numFmtId="0" fontId="20" fillId="0" borderId="0" xfId="0" applyFont="1" applyAlignment="1">
      <alignment horizontal="center" vertical="top" wrapText="1"/>
    </xf>
    <xf numFmtId="0" fontId="22" fillId="2" borderId="0" xfId="0" applyFont="1" applyFill="1" applyAlignment="1">
      <alignment horizontal="center" vertical="top" wrapText="1"/>
    </xf>
    <xf numFmtId="0" fontId="20" fillId="2" borderId="0" xfId="0" applyFont="1" applyFill="1" applyAlignment="1">
      <alignment horizontal="center" vertical="top" wrapText="1"/>
    </xf>
    <xf numFmtId="0" fontId="22" fillId="0" borderId="0" xfId="0" applyFont="1" applyAlignment="1">
      <alignment vertical="top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Protection="1">
      <protection locked="0"/>
    </xf>
    <xf numFmtId="164" fontId="20" fillId="0" borderId="0" xfId="0" applyNumberFormat="1" applyFont="1" applyProtection="1">
      <protection locked="0"/>
    </xf>
    <xf numFmtId="0" fontId="18" fillId="6" borderId="0" xfId="0" applyFont="1" applyFill="1" applyAlignment="1">
      <alignment horizontal="left" vertical="top"/>
    </xf>
    <xf numFmtId="0" fontId="20" fillId="2" borderId="0" xfId="0" applyFont="1" applyFill="1"/>
    <xf numFmtId="0" fontId="18" fillId="0" borderId="0" xfId="0" applyFont="1" applyAlignment="1">
      <alignment horizontal="center"/>
    </xf>
    <xf numFmtId="0" fontId="5" fillId="6" borderId="0" xfId="0" applyFont="1" applyFill="1"/>
    <xf numFmtId="0" fontId="7" fillId="6" borderId="0" xfId="0" applyFont="1" applyFill="1"/>
    <xf numFmtId="0" fontId="0" fillId="6" borderId="0" xfId="0" applyFill="1" applyAlignment="1">
      <alignment vertical="top"/>
    </xf>
    <xf numFmtId="0" fontId="0" fillId="6" borderId="0" xfId="0" applyFill="1" applyAlignment="1">
      <alignment horizontal="right"/>
    </xf>
    <xf numFmtId="0" fontId="0" fillId="0" borderId="3" xfId="0" applyBorder="1" applyProtection="1">
      <protection locked="0"/>
    </xf>
    <xf numFmtId="0" fontId="8" fillId="0" borderId="3" xfId="0" applyFont="1" applyBorder="1"/>
    <xf numFmtId="0" fontId="20" fillId="0" borderId="9" xfId="0" applyFont="1" applyBorder="1"/>
    <xf numFmtId="0" fontId="7" fillId="0" borderId="3" xfId="0" applyFont="1" applyBorder="1"/>
    <xf numFmtId="0" fontId="20" fillId="0" borderId="7" xfId="0" applyFont="1" applyBorder="1"/>
    <xf numFmtId="0" fontId="20" fillId="0" borderId="3" xfId="0" applyFont="1" applyBorder="1" applyAlignment="1">
      <alignment horizontal="center" wrapText="1"/>
    </xf>
    <xf numFmtId="0" fontId="20" fillId="0" borderId="3" xfId="0" applyFont="1" applyBorder="1" applyAlignment="1">
      <alignment horizontal="center"/>
    </xf>
    <xf numFmtId="164" fontId="22" fillId="0" borderId="3" xfId="0" applyNumberFormat="1" applyFont="1" applyBorder="1"/>
    <xf numFmtId="164" fontId="22" fillId="0" borderId="21" xfId="0" applyNumberFormat="1" applyFont="1" applyBorder="1"/>
    <xf numFmtId="164" fontId="20" fillId="0" borderId="3" xfId="0" applyNumberFormat="1" applyFont="1" applyBorder="1" applyAlignment="1">
      <alignment horizontal="center"/>
    </xf>
    <xf numFmtId="0" fontId="23" fillId="0" borderId="9" xfId="0" applyFont="1" applyBorder="1"/>
    <xf numFmtId="164" fontId="22" fillId="0" borderId="3" xfId="0" applyNumberFormat="1" applyFont="1" applyBorder="1" applyProtection="1">
      <protection locked="0"/>
    </xf>
    <xf numFmtId="0" fontId="5" fillId="0" borderId="9" xfId="0" applyFont="1" applyBorder="1"/>
    <xf numFmtId="0" fontId="5" fillId="0" borderId="3" xfId="0" applyFont="1" applyBorder="1"/>
    <xf numFmtId="0" fontId="20" fillId="0" borderId="3" xfId="0" applyFont="1" applyBorder="1" applyAlignment="1">
      <alignment horizontal="right" vertical="top" wrapText="1"/>
    </xf>
    <xf numFmtId="164" fontId="22" fillId="0" borderId="21" xfId="0" applyNumberFormat="1" applyFont="1" applyBorder="1" applyProtection="1">
      <protection locked="0"/>
    </xf>
    <xf numFmtId="0" fontId="22" fillId="0" borderId="3" xfId="0" applyFont="1" applyBorder="1"/>
    <xf numFmtId="0" fontId="4" fillId="0" borderId="9" xfId="0" applyFont="1" applyBorder="1"/>
    <xf numFmtId="0" fontId="18" fillId="0" borderId="3" xfId="0" applyFont="1" applyBorder="1" applyAlignment="1">
      <alignment horizontal="center"/>
    </xf>
    <xf numFmtId="0" fontId="37" fillId="0" borderId="9" xfId="0" applyFont="1" applyBorder="1"/>
    <xf numFmtId="0" fontId="8" fillId="6" borderId="9" xfId="0" applyFont="1" applyFill="1" applyBorder="1" applyAlignment="1">
      <alignment vertical="top"/>
    </xf>
    <xf numFmtId="0" fontId="18" fillId="0" borderId="0" xfId="0" applyFont="1" applyAlignment="1">
      <alignment horizontal="left"/>
    </xf>
    <xf numFmtId="0" fontId="27" fillId="0" borderId="0" xfId="4" applyFont="1"/>
    <xf numFmtId="0" fontId="1" fillId="0" borderId="0" xfId="4"/>
    <xf numFmtId="9" fontId="1" fillId="0" borderId="0" xfId="5" applyFont="1" applyAlignment="1"/>
    <xf numFmtId="9" fontId="1" fillId="0" borderId="0" xfId="4" applyNumberFormat="1"/>
    <xf numFmtId="0" fontId="35" fillId="0" borderId="0" xfId="6" applyFont="1" applyAlignment="1">
      <alignment vertical="center"/>
    </xf>
    <xf numFmtId="164" fontId="33" fillId="6" borderId="3" xfId="0" applyNumberFormat="1" applyFont="1" applyFill="1" applyBorder="1"/>
    <xf numFmtId="164" fontId="26" fillId="6" borderId="25" xfId="2" applyNumberFormat="1" applyFill="1" applyBorder="1" applyProtection="1"/>
    <xf numFmtId="164" fontId="40" fillId="0" borderId="4" xfId="0" applyNumberFormat="1" applyFont="1" applyBorder="1" applyAlignment="1" applyProtection="1">
      <alignment horizontal="center"/>
      <protection locked="0"/>
    </xf>
    <xf numFmtId="164" fontId="41" fillId="9" borderId="19" xfId="2" applyNumberFormat="1" applyFont="1" applyFill="1" applyProtection="1">
      <protection locked="0"/>
    </xf>
    <xf numFmtId="164" fontId="41" fillId="9" borderId="6" xfId="2" applyNumberFormat="1" applyFont="1" applyFill="1" applyBorder="1" applyProtection="1">
      <protection locked="0"/>
    </xf>
    <xf numFmtId="0" fontId="20" fillId="9" borderId="6" xfId="0" applyFont="1" applyFill="1" applyBorder="1" applyAlignment="1">
      <alignment horizontal="center" vertical="center"/>
    </xf>
    <xf numFmtId="164" fontId="22" fillId="0" borderId="6" xfId="7" applyNumberFormat="1" applyFont="1" applyBorder="1" applyAlignment="1">
      <alignment horizontal="center" vertical="center"/>
    </xf>
    <xf numFmtId="4" fontId="38" fillId="6" borderId="8" xfId="0" applyNumberFormat="1" applyFont="1" applyFill="1" applyBorder="1" applyAlignment="1">
      <alignment horizontal="center" vertical="center"/>
    </xf>
    <xf numFmtId="4" fontId="38" fillId="6" borderId="2" xfId="0" applyNumberFormat="1" applyFont="1" applyFill="1" applyBorder="1" applyAlignment="1">
      <alignment horizontal="center" vertical="center"/>
    </xf>
    <xf numFmtId="4" fontId="38" fillId="6" borderId="7" xfId="0" applyNumberFormat="1" applyFont="1" applyFill="1" applyBorder="1" applyAlignment="1">
      <alignment horizontal="center" vertical="center"/>
    </xf>
    <xf numFmtId="4" fontId="38" fillId="6" borderId="5" xfId="0" applyNumberFormat="1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/>
    </xf>
    <xf numFmtId="0" fontId="20" fillId="9" borderId="21" xfId="0" applyFont="1" applyFill="1" applyBorder="1" applyAlignment="1">
      <alignment horizontal="center" vertical="center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0" fontId="0" fillId="6" borderId="2" xfId="0" applyFill="1" applyBorder="1" applyAlignment="1" applyProtection="1">
      <alignment horizontal="center" vertical="top"/>
      <protection locked="0"/>
    </xf>
    <xf numFmtId="0" fontId="0" fillId="6" borderId="7" xfId="0" applyFill="1" applyBorder="1" applyAlignment="1" applyProtection="1">
      <alignment horizontal="center" vertical="top"/>
      <protection locked="0"/>
    </xf>
    <xf numFmtId="0" fontId="0" fillId="6" borderId="5" xfId="0" applyFill="1" applyBorder="1" applyAlignment="1" applyProtection="1">
      <alignment horizontal="center" vertical="top"/>
      <protection locked="0"/>
    </xf>
    <xf numFmtId="0" fontId="29" fillId="8" borderId="0" xfId="0" applyFont="1" applyFill="1" applyAlignment="1">
      <alignment horizontal="left" vertical="center"/>
    </xf>
    <xf numFmtId="0" fontId="29" fillId="8" borderId="3" xfId="0" applyFont="1" applyFill="1" applyBorder="1" applyAlignment="1">
      <alignment horizontal="left" vertical="center"/>
    </xf>
    <xf numFmtId="0" fontId="20" fillId="9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2" fillId="0" borderId="20" xfId="3" applyBorder="1" applyAlignment="1" applyProtection="1">
      <alignment horizontal="center" vertical="top"/>
      <protection locked="0"/>
    </xf>
    <xf numFmtId="0" fontId="2" fillId="0" borderId="18" xfId="3" applyBorder="1" applyAlignment="1" applyProtection="1">
      <alignment horizontal="center" vertical="top"/>
      <protection locked="0"/>
    </xf>
    <xf numFmtId="0" fontId="2" fillId="0" borderId="21" xfId="3" applyBorder="1" applyAlignment="1" applyProtection="1">
      <alignment horizontal="center" vertical="top"/>
      <protection locked="0"/>
    </xf>
    <xf numFmtId="0" fontId="28" fillId="8" borderId="0" xfId="0" applyFont="1" applyFill="1" applyAlignment="1">
      <alignment horizontal="left" vertical="center"/>
    </xf>
    <xf numFmtId="0" fontId="27" fillId="0" borderId="20" xfId="3" applyFont="1" applyBorder="1" applyAlignment="1" applyProtection="1">
      <alignment horizontal="left"/>
      <protection locked="0"/>
    </xf>
    <xf numFmtId="0" fontId="27" fillId="0" borderId="18" xfId="3" applyFont="1" applyBorder="1" applyAlignment="1" applyProtection="1">
      <alignment horizontal="left"/>
      <protection locked="0"/>
    </xf>
    <xf numFmtId="0" fontId="27" fillId="0" borderId="21" xfId="3" applyFont="1" applyBorder="1" applyAlignment="1" applyProtection="1">
      <alignment horizontal="left"/>
      <protection locked="0"/>
    </xf>
    <xf numFmtId="0" fontId="27" fillId="0" borderId="7" xfId="3" applyFont="1" applyBorder="1" applyAlignment="1" applyProtection="1">
      <alignment horizontal="left"/>
      <protection locked="0"/>
    </xf>
    <xf numFmtId="0" fontId="27" fillId="0" borderId="4" xfId="3" applyFont="1" applyBorder="1" applyAlignment="1" applyProtection="1">
      <alignment horizontal="left"/>
      <protection locked="0"/>
    </xf>
    <xf numFmtId="0" fontId="27" fillId="0" borderId="5" xfId="3" applyFont="1" applyBorder="1" applyAlignment="1" applyProtection="1">
      <alignment horizontal="left"/>
      <protection locked="0"/>
    </xf>
  </cellXfs>
  <cellStyles count="8">
    <cellStyle name="Calculation" xfId="2" builtinId="22"/>
    <cellStyle name="Comma" xfId="1" builtinId="3"/>
    <cellStyle name="Currency" xfId="7" builtinId="4"/>
    <cellStyle name="Normal" xfId="0" builtinId="0"/>
    <cellStyle name="Normal 2" xfId="6" xr:uid="{97D9856C-E429-465B-9798-4A82B23D63CE}"/>
    <cellStyle name="Normal 3" xfId="3" xr:uid="{0DA18930-73BB-4E98-8DE3-62EFE2B092C3}"/>
    <cellStyle name="Normal 3 2" xfId="4" xr:uid="{7C6F7223-69C0-488A-87A7-1484D24492BD}"/>
    <cellStyle name="Percent 2" xfId="5" xr:uid="{7624B358-7409-4DF3-BCC5-3FF508694582}"/>
  </cellStyles>
  <dxfs count="4">
    <dxf>
      <font>
        <color theme="0"/>
      </font>
      <fill>
        <patternFill>
          <bgColor rgb="FFE64438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9" defaultPivotStyle="PivotStyleLight16"/>
  <colors>
    <mruColors>
      <color rgb="FFE0E0E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0</xdr:row>
      <xdr:rowOff>79375</xdr:rowOff>
    </xdr:from>
    <xdr:to>
      <xdr:col>0</xdr:col>
      <xdr:colOff>2682998</xdr:colOff>
      <xdr:row>5</xdr:row>
      <xdr:rowOff>161664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47A6A9-9749-44CB-B22A-FE0C2DB8A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79375"/>
          <a:ext cx="2238498" cy="12079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0</xdr:row>
      <xdr:rowOff>98425</xdr:rowOff>
    </xdr:from>
    <xdr:to>
      <xdr:col>0</xdr:col>
      <xdr:colOff>1564656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3800C8-2A9A-4AF1-8638-232789F5B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98425"/>
          <a:ext cx="1329706" cy="739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98425</xdr:rowOff>
    </xdr:from>
    <xdr:to>
      <xdr:col>0</xdr:col>
      <xdr:colOff>1450356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E5E357-EDA7-4D49-BA8E-C1995724B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" y="98425"/>
          <a:ext cx="1329706" cy="739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79"/>
  <sheetViews>
    <sheetView topLeftCell="A12" zoomScale="90" zoomScaleNormal="90" workbookViewId="0">
      <selection activeCell="V27" sqref="V27"/>
    </sheetView>
  </sheetViews>
  <sheetFormatPr defaultRowHeight="12.75" x14ac:dyDescent="0.2"/>
  <cols>
    <col min="2" max="2" width="27.140625" bestFit="1" customWidth="1"/>
    <col min="3" max="3" width="15.5703125" bestFit="1" customWidth="1"/>
    <col min="4" max="4" width="15.42578125" bestFit="1" customWidth="1"/>
    <col min="5" max="5" width="10.85546875" bestFit="1" customWidth="1"/>
    <col min="7" max="7" width="23" bestFit="1" customWidth="1"/>
    <col min="8" max="8" width="11" customWidth="1"/>
    <col min="10" max="10" width="10.85546875" bestFit="1" customWidth="1"/>
    <col min="12" max="12" width="23" bestFit="1" customWidth="1"/>
    <col min="13" max="13" width="10.5703125" bestFit="1" customWidth="1"/>
  </cols>
  <sheetData>
    <row r="1" spans="1:15" x14ac:dyDescent="0.2">
      <c r="A1" s="246" t="s">
        <v>63</v>
      </c>
      <c r="B1" s="246"/>
      <c r="C1" s="246"/>
      <c r="D1" s="246"/>
      <c r="E1" s="246"/>
    </row>
    <row r="2" spans="1:15" x14ac:dyDescent="0.2">
      <c r="A2" s="20" t="s">
        <v>64</v>
      </c>
      <c r="B2" s="20"/>
      <c r="C2" s="20"/>
      <c r="D2" s="20"/>
      <c r="E2" s="20"/>
      <c r="F2" s="20"/>
      <c r="G2" s="20"/>
      <c r="H2" s="20"/>
    </row>
    <row r="3" spans="1:15" ht="18.75" x14ac:dyDescent="0.25">
      <c r="A3" s="21" t="s">
        <v>65</v>
      </c>
      <c r="B3" s="20"/>
      <c r="C3" s="20"/>
      <c r="D3" s="20"/>
      <c r="E3" s="20"/>
      <c r="F3" s="20"/>
      <c r="G3" s="20"/>
      <c r="H3" s="20"/>
    </row>
    <row r="4" spans="1:15" x14ac:dyDescent="0.2">
      <c r="A4" s="20"/>
      <c r="B4" s="20"/>
      <c r="C4" s="20"/>
      <c r="D4" s="20"/>
      <c r="E4" s="20"/>
      <c r="F4" s="20"/>
      <c r="G4" s="20"/>
      <c r="H4" s="20"/>
    </row>
    <row r="5" spans="1:15" x14ac:dyDescent="0.2">
      <c r="A5" s="247" t="s">
        <v>66</v>
      </c>
      <c r="B5" s="247"/>
      <c r="C5" s="247"/>
      <c r="D5" s="247"/>
      <c r="E5" s="247"/>
      <c r="F5" s="247"/>
      <c r="G5" s="247"/>
      <c r="H5" s="247"/>
    </row>
    <row r="7" spans="1:15" x14ac:dyDescent="0.2">
      <c r="B7" s="246" t="s">
        <v>86</v>
      </c>
      <c r="C7" s="246"/>
      <c r="D7" s="246"/>
      <c r="E7" s="246"/>
      <c r="G7" s="246" t="s">
        <v>87</v>
      </c>
      <c r="H7" s="246"/>
      <c r="I7" s="246"/>
      <c r="J7" s="246"/>
      <c r="L7" s="246" t="s">
        <v>88</v>
      </c>
      <c r="M7" s="246"/>
      <c r="N7" s="246"/>
      <c r="O7" s="246"/>
    </row>
    <row r="8" spans="1:15" ht="13.5" thickBot="1" x14ac:dyDescent="0.25"/>
    <row r="9" spans="1:15" x14ac:dyDescent="0.2">
      <c r="B9" s="22" t="s">
        <v>67</v>
      </c>
      <c r="C9" s="23" t="s">
        <v>68</v>
      </c>
      <c r="D9" s="23"/>
      <c r="E9" s="24"/>
      <c r="F9" s="20"/>
      <c r="G9" s="22" t="s">
        <v>67</v>
      </c>
      <c r="H9" s="23" t="s">
        <v>68</v>
      </c>
      <c r="I9" s="23"/>
      <c r="J9" s="24"/>
      <c r="L9" s="22" t="s">
        <v>67</v>
      </c>
      <c r="M9" s="23" t="s">
        <v>68</v>
      </c>
      <c r="N9" s="23"/>
      <c r="O9" s="24"/>
    </row>
    <row r="10" spans="1:15" x14ac:dyDescent="0.2">
      <c r="B10" s="25"/>
      <c r="C10" s="26"/>
      <c r="D10" s="26"/>
      <c r="E10" s="27"/>
      <c r="F10" s="20"/>
      <c r="G10" s="25"/>
      <c r="H10" s="26"/>
      <c r="I10" s="26"/>
      <c r="J10" s="27"/>
      <c r="L10" s="25"/>
      <c r="M10" s="26"/>
      <c r="N10" s="26"/>
      <c r="O10" s="27"/>
    </row>
    <row r="11" spans="1:15" x14ac:dyDescent="0.2">
      <c r="B11" s="25" t="s">
        <v>69</v>
      </c>
      <c r="C11" s="28">
        <f>'Affordability - BTL'!C72</f>
        <v>0</v>
      </c>
      <c r="D11" s="26"/>
      <c r="E11" s="27"/>
      <c r="F11" s="20"/>
      <c r="G11" s="25" t="s">
        <v>69</v>
      </c>
      <c r="H11" s="28">
        <f>C11</f>
        <v>0</v>
      </c>
      <c r="I11" s="26"/>
      <c r="J11" s="27"/>
      <c r="L11" s="25" t="s">
        <v>69</v>
      </c>
      <c r="M11" s="28">
        <f>H11</f>
        <v>0</v>
      </c>
      <c r="N11" s="26"/>
      <c r="O11" s="27"/>
    </row>
    <row r="12" spans="1:15" x14ac:dyDescent="0.2">
      <c r="B12" s="25"/>
      <c r="C12" s="26"/>
      <c r="D12" s="26"/>
      <c r="E12" s="27"/>
      <c r="F12" s="20"/>
      <c r="G12" s="25"/>
      <c r="H12" s="26"/>
      <c r="I12" s="26"/>
      <c r="J12" s="27"/>
      <c r="L12" s="25"/>
      <c r="M12" s="26"/>
      <c r="N12" s="26"/>
      <c r="O12" s="27"/>
    </row>
    <row r="13" spans="1:15" x14ac:dyDescent="0.2">
      <c r="B13" s="25" t="s">
        <v>70</v>
      </c>
      <c r="C13" s="29">
        <f>'Affordability - BTL'!H72</f>
        <v>0</v>
      </c>
      <c r="D13" s="26" t="s">
        <v>71</v>
      </c>
      <c r="E13" s="27">
        <f>C13/12</f>
        <v>0</v>
      </c>
      <c r="F13" s="20"/>
      <c r="G13" s="25" t="s">
        <v>70</v>
      </c>
      <c r="H13" s="29">
        <v>7.2400000000000006E-2</v>
      </c>
      <c r="I13" s="26" t="s">
        <v>71</v>
      </c>
      <c r="J13" s="27">
        <f>H13/12</f>
        <v>6.0333333333333341E-3</v>
      </c>
      <c r="L13" s="25" t="s">
        <v>70</v>
      </c>
      <c r="M13" s="29">
        <f>H13+0.02</f>
        <v>9.240000000000001E-2</v>
      </c>
      <c r="N13" s="26" t="s">
        <v>71</v>
      </c>
      <c r="O13" s="27">
        <f>M13/12</f>
        <v>7.7000000000000011E-3</v>
      </c>
    </row>
    <row r="14" spans="1:15" x14ac:dyDescent="0.2">
      <c r="B14" s="25"/>
      <c r="C14" s="26"/>
      <c r="D14" s="26"/>
      <c r="E14" s="27"/>
      <c r="F14" s="20"/>
      <c r="G14" s="25"/>
      <c r="H14" s="26"/>
      <c r="I14" s="26"/>
      <c r="J14" s="27"/>
      <c r="L14" s="25"/>
      <c r="M14" s="26"/>
      <c r="N14" s="26"/>
      <c r="O14" s="27"/>
    </row>
    <row r="15" spans="1:15" x14ac:dyDescent="0.2">
      <c r="B15" s="25" t="s">
        <v>72</v>
      </c>
      <c r="C15" s="28">
        <f>'Affordability - BTL'!F72</f>
        <v>0</v>
      </c>
      <c r="D15" s="26" t="s">
        <v>73</v>
      </c>
      <c r="E15" s="27">
        <f>C15*12+'Affordability - BTL'!G72</f>
        <v>0</v>
      </c>
      <c r="F15" s="20"/>
      <c r="G15" s="25" t="s">
        <v>72</v>
      </c>
      <c r="H15" s="28">
        <f>C15</f>
        <v>0</v>
      </c>
      <c r="I15" s="26" t="s">
        <v>73</v>
      </c>
      <c r="J15" s="27">
        <f>H15*12+'Affordability - BTL'!G72</f>
        <v>0</v>
      </c>
      <c r="L15" s="25" t="s">
        <v>72</v>
      </c>
      <c r="M15" s="28">
        <f>H15</f>
        <v>0</v>
      </c>
      <c r="N15" s="26" t="s">
        <v>73</v>
      </c>
      <c r="O15" s="27">
        <f>M15*12+'Affordability - BTL'!G72</f>
        <v>0</v>
      </c>
    </row>
    <row r="16" spans="1:15" x14ac:dyDescent="0.2">
      <c r="B16" s="25"/>
      <c r="C16" s="26"/>
      <c r="D16" s="26"/>
      <c r="E16" s="27"/>
      <c r="F16" s="20"/>
      <c r="G16" s="25"/>
      <c r="H16" s="26"/>
      <c r="I16" s="26"/>
      <c r="J16" s="27"/>
      <c r="L16" s="25"/>
      <c r="M16" s="26"/>
      <c r="N16" s="26"/>
      <c r="O16" s="27"/>
    </row>
    <row r="17" spans="2:15" ht="13.5" thickBot="1" x14ac:dyDescent="0.25">
      <c r="B17" s="30" t="s">
        <v>74</v>
      </c>
      <c r="C17" s="31"/>
      <c r="D17" s="31" t="s">
        <v>75</v>
      </c>
      <c r="E17" s="32" t="e">
        <f>C29</f>
        <v>#DIV/0!</v>
      </c>
      <c r="F17" s="20"/>
      <c r="G17" s="30" t="s">
        <v>74</v>
      </c>
      <c r="H17" s="31"/>
      <c r="I17" s="31" t="s">
        <v>75</v>
      </c>
      <c r="J17" s="32" t="e">
        <f>H29</f>
        <v>#DIV/0!</v>
      </c>
      <c r="L17" s="30" t="s">
        <v>74</v>
      </c>
      <c r="M17" s="31"/>
      <c r="N17" s="31" t="s">
        <v>75</v>
      </c>
      <c r="O17" s="32" t="e">
        <f>M29</f>
        <v>#DIV/0!</v>
      </c>
    </row>
    <row r="18" spans="2:15" x14ac:dyDescent="0.2">
      <c r="B18" s="20"/>
      <c r="C18" s="20"/>
      <c r="D18" s="20"/>
      <c r="E18" s="20"/>
      <c r="F18" s="20"/>
      <c r="G18" s="20"/>
      <c r="H18" s="20"/>
      <c r="I18" s="20"/>
      <c r="J18" s="20"/>
      <c r="L18" s="20"/>
      <c r="M18" s="20"/>
      <c r="N18" s="20"/>
      <c r="O18" s="20"/>
    </row>
    <row r="19" spans="2:15" x14ac:dyDescent="0.2">
      <c r="B19" s="20"/>
      <c r="C19" s="20"/>
      <c r="D19" s="20"/>
      <c r="E19" s="20"/>
      <c r="F19" s="20"/>
      <c r="G19" s="20"/>
      <c r="H19" s="20"/>
      <c r="I19" s="20"/>
      <c r="J19" s="20"/>
      <c r="L19" s="20"/>
      <c r="M19" s="20"/>
      <c r="N19" s="20"/>
      <c r="O19" s="20"/>
    </row>
    <row r="20" spans="2:15" x14ac:dyDescent="0.2">
      <c r="B20" s="20"/>
      <c r="C20" s="20"/>
      <c r="D20" s="20"/>
      <c r="E20" s="20"/>
      <c r="F20" s="20"/>
      <c r="G20" s="20"/>
      <c r="H20" s="20"/>
      <c r="I20" s="20"/>
      <c r="J20" s="20"/>
      <c r="L20" s="20"/>
      <c r="M20" s="20"/>
      <c r="N20" s="20"/>
      <c r="O20" s="20"/>
    </row>
    <row r="21" spans="2:15" x14ac:dyDescent="0.2">
      <c r="B21" s="20" t="s">
        <v>76</v>
      </c>
      <c r="C21" s="20">
        <f>1+E13</f>
        <v>1</v>
      </c>
      <c r="D21" s="20"/>
      <c r="E21" s="20"/>
      <c r="F21" s="20"/>
      <c r="G21" s="20" t="s">
        <v>76</v>
      </c>
      <c r="H21" s="20">
        <f>1+J13</f>
        <v>1.0060333333333333</v>
      </c>
      <c r="I21" s="20"/>
      <c r="J21" s="20"/>
      <c r="L21" s="20" t="s">
        <v>76</v>
      </c>
      <c r="M21" s="20">
        <f>1+O13</f>
        <v>1.0077</v>
      </c>
      <c r="N21" s="20"/>
      <c r="O21" s="20"/>
    </row>
    <row r="22" spans="2:15" x14ac:dyDescent="0.2">
      <c r="B22" s="20"/>
      <c r="C22" s="20"/>
      <c r="D22" s="20"/>
      <c r="E22" s="20"/>
      <c r="F22" s="20"/>
      <c r="G22" s="20"/>
      <c r="H22" s="20"/>
      <c r="I22" s="20"/>
      <c r="J22" s="20"/>
      <c r="L22" s="20"/>
      <c r="M22" s="20"/>
      <c r="N22" s="20"/>
      <c r="O22" s="20"/>
    </row>
    <row r="23" spans="2:15" x14ac:dyDescent="0.2">
      <c r="B23" s="20" t="s">
        <v>77</v>
      </c>
      <c r="C23" s="20">
        <f>C21^-E15</f>
        <v>1</v>
      </c>
      <c r="D23" s="20"/>
      <c r="E23" s="20"/>
      <c r="F23" s="20"/>
      <c r="G23" s="20" t="s">
        <v>77</v>
      </c>
      <c r="H23" s="20">
        <f>H21^-J15</f>
        <v>1</v>
      </c>
      <c r="I23" s="20"/>
      <c r="J23" s="20"/>
      <c r="L23" s="20" t="s">
        <v>77</v>
      </c>
      <c r="M23" s="20">
        <f>M21^-O15</f>
        <v>1</v>
      </c>
      <c r="N23" s="20"/>
      <c r="O23" s="20"/>
    </row>
    <row r="24" spans="2:15" x14ac:dyDescent="0.2">
      <c r="B24" s="20"/>
      <c r="C24" s="20"/>
      <c r="D24" s="20"/>
      <c r="E24" s="20"/>
      <c r="F24" s="20"/>
      <c r="G24" s="20"/>
      <c r="H24" s="20"/>
      <c r="I24" s="20"/>
      <c r="J24" s="20"/>
      <c r="L24" s="20"/>
      <c r="M24" s="20"/>
      <c r="N24" s="20"/>
      <c r="O24" s="20"/>
    </row>
    <row r="25" spans="2:15" x14ac:dyDescent="0.2">
      <c r="B25" s="20" t="s">
        <v>78</v>
      </c>
      <c r="C25" s="20">
        <f>1-C23</f>
        <v>0</v>
      </c>
      <c r="D25" s="20"/>
      <c r="E25" s="20"/>
      <c r="F25" s="20"/>
      <c r="G25" s="20" t="s">
        <v>78</v>
      </c>
      <c r="H25" s="20">
        <f>1-H23</f>
        <v>0</v>
      </c>
      <c r="I25" s="20"/>
      <c r="J25" s="20"/>
      <c r="L25" s="20" t="s">
        <v>78</v>
      </c>
      <c r="M25" s="20">
        <f>1-M23</f>
        <v>0</v>
      </c>
      <c r="N25" s="20"/>
      <c r="O25" s="20"/>
    </row>
    <row r="26" spans="2:15" x14ac:dyDescent="0.2">
      <c r="B26" s="20"/>
      <c r="C26" s="20"/>
      <c r="D26" s="20"/>
      <c r="E26" s="20"/>
      <c r="F26" s="20"/>
      <c r="G26" s="20"/>
      <c r="H26" s="20"/>
      <c r="I26" s="20"/>
      <c r="J26" s="20"/>
      <c r="L26" s="20"/>
      <c r="M26" s="20"/>
      <c r="N26" s="20"/>
      <c r="O26" s="20"/>
    </row>
    <row r="27" spans="2:15" x14ac:dyDescent="0.2">
      <c r="B27" s="20" t="s">
        <v>79</v>
      </c>
      <c r="C27" s="20">
        <f>C11*E13</f>
        <v>0</v>
      </c>
      <c r="D27" s="20"/>
      <c r="E27" s="20"/>
      <c r="F27" s="20"/>
      <c r="G27" s="20" t="s">
        <v>79</v>
      </c>
      <c r="H27" s="20">
        <f>H11*J13</f>
        <v>0</v>
      </c>
      <c r="I27" s="20"/>
      <c r="J27" s="20"/>
      <c r="L27" s="20" t="s">
        <v>79</v>
      </c>
      <c r="M27" s="20">
        <f>M11*O13</f>
        <v>0</v>
      </c>
      <c r="N27" s="20"/>
      <c r="O27" s="20"/>
    </row>
    <row r="28" spans="2:15" x14ac:dyDescent="0.2">
      <c r="B28" s="20"/>
      <c r="C28" s="20"/>
      <c r="D28" s="20"/>
      <c r="E28" s="20"/>
      <c r="F28" s="20"/>
      <c r="G28" s="20"/>
      <c r="H28" s="20"/>
      <c r="I28" s="20"/>
      <c r="J28" s="20"/>
      <c r="L28" s="20"/>
      <c r="M28" s="20"/>
      <c r="N28" s="20"/>
      <c r="O28" s="20"/>
    </row>
    <row r="29" spans="2:15" ht="15.75" x14ac:dyDescent="0.2">
      <c r="B29" s="20" t="s">
        <v>80</v>
      </c>
      <c r="C29" s="33" t="e">
        <f>C27/C25</f>
        <v>#DIV/0!</v>
      </c>
      <c r="D29" s="20"/>
      <c r="E29" s="20"/>
      <c r="F29" s="20"/>
      <c r="G29" s="20" t="s">
        <v>80</v>
      </c>
      <c r="H29" s="33" t="e">
        <f>H27/H25</f>
        <v>#DIV/0!</v>
      </c>
      <c r="I29" s="20"/>
      <c r="J29" s="20"/>
      <c r="L29" s="20" t="s">
        <v>80</v>
      </c>
      <c r="M29" s="33" t="e">
        <f>M27/M25</f>
        <v>#DIV/0!</v>
      </c>
      <c r="N29" s="20"/>
      <c r="O29" s="20"/>
    </row>
    <row r="30" spans="2:15" x14ac:dyDescent="0.2">
      <c r="B30" s="20"/>
      <c r="C30" s="20"/>
      <c r="D30" s="20"/>
      <c r="E30" s="20"/>
      <c r="F30" s="20"/>
      <c r="G30" s="20"/>
      <c r="H30" s="20"/>
      <c r="I30" s="20"/>
      <c r="J30" s="20"/>
      <c r="L30" s="20"/>
      <c r="M30" s="20"/>
      <c r="N30" s="20"/>
      <c r="O30" s="20"/>
    </row>
    <row r="31" spans="2:15" x14ac:dyDescent="0.2">
      <c r="B31" s="20"/>
      <c r="C31" s="20"/>
      <c r="D31" s="20"/>
      <c r="E31" s="20"/>
      <c r="F31" s="20"/>
      <c r="G31" s="20"/>
      <c r="H31" s="20"/>
      <c r="I31" s="20"/>
      <c r="J31" s="20"/>
      <c r="L31" s="20"/>
      <c r="M31" s="20"/>
      <c r="N31" s="20"/>
      <c r="O31" s="20"/>
    </row>
    <row r="32" spans="2:15" hidden="1" x14ac:dyDescent="0.2">
      <c r="B32" s="20" t="s">
        <v>81</v>
      </c>
      <c r="C32" s="34">
        <v>570.12</v>
      </c>
      <c r="D32" s="20"/>
      <c r="E32" s="20"/>
      <c r="F32" s="20"/>
      <c r="G32" s="20" t="s">
        <v>81</v>
      </c>
      <c r="H32" s="34">
        <v>570.12</v>
      </c>
      <c r="I32" s="20"/>
      <c r="J32" s="20"/>
      <c r="L32" s="20" t="s">
        <v>81</v>
      </c>
      <c r="M32" s="34">
        <v>570.12</v>
      </c>
      <c r="N32" s="20"/>
      <c r="O32" s="20"/>
    </row>
    <row r="33" spans="1:16" hidden="1" x14ac:dyDescent="0.2">
      <c r="B33" s="20"/>
      <c r="C33" s="20"/>
      <c r="D33" s="20"/>
      <c r="E33" s="20"/>
      <c r="F33" s="20"/>
      <c r="G33" s="20"/>
      <c r="H33" s="20"/>
      <c r="I33" s="20"/>
      <c r="J33" s="20"/>
      <c r="L33" s="20"/>
      <c r="M33" s="20"/>
      <c r="N33" s="20"/>
      <c r="O33" s="20"/>
    </row>
    <row r="34" spans="1:16" hidden="1" x14ac:dyDescent="0.2">
      <c r="B34" s="20" t="s">
        <v>82</v>
      </c>
      <c r="C34" s="35" t="e">
        <f>C29-C32</f>
        <v>#DIV/0!</v>
      </c>
      <c r="D34" s="20"/>
      <c r="E34" s="20"/>
      <c r="F34" s="20"/>
      <c r="G34" s="20" t="s">
        <v>82</v>
      </c>
      <c r="H34" s="35" t="e">
        <f>H29-H32</f>
        <v>#DIV/0!</v>
      </c>
      <c r="I34" s="20"/>
      <c r="J34" s="20"/>
      <c r="L34" s="20" t="s">
        <v>82</v>
      </c>
      <c r="M34" s="35" t="e">
        <f>M29-M32</f>
        <v>#DIV/0!</v>
      </c>
      <c r="N34" s="20"/>
      <c r="O34" s="20"/>
    </row>
    <row r="35" spans="1:16" hidden="1" x14ac:dyDescent="0.2">
      <c r="B35" s="20"/>
      <c r="C35" s="20"/>
      <c r="D35" s="20"/>
      <c r="E35" s="20"/>
      <c r="F35" s="20"/>
      <c r="G35" s="20"/>
      <c r="H35" s="20"/>
      <c r="I35" s="20"/>
      <c r="J35" s="20"/>
      <c r="L35" s="20"/>
      <c r="M35" s="20"/>
      <c r="N35" s="20"/>
      <c r="O35" s="20"/>
    </row>
    <row r="36" spans="1:16" hidden="1" x14ac:dyDescent="0.2">
      <c r="B36" s="20"/>
      <c r="C36" s="20"/>
      <c r="D36" s="20"/>
      <c r="E36" s="20"/>
      <c r="F36" s="20"/>
      <c r="G36" s="20"/>
      <c r="H36" s="20"/>
      <c r="I36" s="20"/>
      <c r="J36" s="20"/>
      <c r="L36" s="20"/>
      <c r="M36" s="20"/>
      <c r="N36" s="20"/>
      <c r="O36" s="20"/>
    </row>
    <row r="38" spans="1:16" x14ac:dyDescent="0.2">
      <c r="B38" s="36" t="s">
        <v>83</v>
      </c>
      <c r="G38" s="36" t="s">
        <v>83</v>
      </c>
      <c r="L38" s="36" t="s">
        <v>83</v>
      </c>
    </row>
    <row r="39" spans="1:16" x14ac:dyDescent="0.2">
      <c r="B39" s="37" t="s">
        <v>84</v>
      </c>
      <c r="G39" s="37" t="s">
        <v>84</v>
      </c>
      <c r="L39" s="37" t="s">
        <v>84</v>
      </c>
    </row>
    <row r="40" spans="1:16" x14ac:dyDescent="0.2">
      <c r="B40" s="38" t="s">
        <v>85</v>
      </c>
      <c r="G40" s="38" t="s">
        <v>85</v>
      </c>
      <c r="L40" s="38" t="s">
        <v>85</v>
      </c>
    </row>
    <row r="42" spans="1:16" s="43" customFormat="1" ht="26.25" x14ac:dyDescent="0.4">
      <c r="A42" s="41"/>
      <c r="B42" s="42" t="s">
        <v>97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1"/>
    </row>
    <row r="43" spans="1:16" x14ac:dyDescent="0.2">
      <c r="A43" s="40"/>
      <c r="B43" s="246" t="s">
        <v>86</v>
      </c>
      <c r="C43" s="246"/>
      <c r="D43" s="246"/>
      <c r="E43" s="246"/>
      <c r="G43" s="246" t="s">
        <v>87</v>
      </c>
      <c r="H43" s="246"/>
      <c r="I43" s="246"/>
      <c r="J43" s="246"/>
      <c r="L43" s="246" t="s">
        <v>88</v>
      </c>
      <c r="M43" s="246"/>
      <c r="N43" s="246"/>
      <c r="O43" s="246"/>
      <c r="P43" s="40"/>
    </row>
    <row r="44" spans="1:16" ht="13.5" thickBot="1" x14ac:dyDescent="0.25">
      <c r="A44" s="40"/>
      <c r="P44" s="40"/>
    </row>
    <row r="45" spans="1:16" x14ac:dyDescent="0.2">
      <c r="A45" s="40"/>
      <c r="B45" s="22" t="s">
        <v>67</v>
      </c>
      <c r="C45" s="23" t="s">
        <v>68</v>
      </c>
      <c r="D45" s="23"/>
      <c r="E45" s="24"/>
      <c r="F45" s="20"/>
      <c r="G45" s="22" t="s">
        <v>67</v>
      </c>
      <c r="H45" s="23" t="s">
        <v>68</v>
      </c>
      <c r="I45" s="23"/>
      <c r="J45" s="24"/>
      <c r="L45" s="22" t="s">
        <v>67</v>
      </c>
      <c r="M45" s="23" t="s">
        <v>68</v>
      </c>
      <c r="N45" s="23"/>
      <c r="O45" s="24"/>
      <c r="P45" s="40"/>
    </row>
    <row r="46" spans="1:16" x14ac:dyDescent="0.2">
      <c r="A46" s="40"/>
      <c r="B46" s="25"/>
      <c r="C46" s="26"/>
      <c r="D46" s="26"/>
      <c r="E46" s="27"/>
      <c r="F46" s="20"/>
      <c r="G46" s="25"/>
      <c r="H46" s="26"/>
      <c r="I46" s="26"/>
      <c r="J46" s="27"/>
      <c r="L46" s="25"/>
      <c r="M46" s="26"/>
      <c r="N46" s="26"/>
      <c r="O46" s="27"/>
      <c r="P46" s="40"/>
    </row>
    <row r="47" spans="1:16" x14ac:dyDescent="0.2">
      <c r="A47" s="40"/>
      <c r="B47" s="25" t="s">
        <v>69</v>
      </c>
      <c r="C47" s="28">
        <f>'Affordability - BTL'!C74</f>
        <v>0</v>
      </c>
      <c r="D47" s="26"/>
      <c r="E47" s="27"/>
      <c r="F47" s="20"/>
      <c r="G47" s="25" t="s">
        <v>69</v>
      </c>
      <c r="H47" s="28">
        <f>C47</f>
        <v>0</v>
      </c>
      <c r="I47" s="26"/>
      <c r="J47" s="27"/>
      <c r="L47" s="25" t="s">
        <v>69</v>
      </c>
      <c r="M47" s="28">
        <f>H47</f>
        <v>0</v>
      </c>
      <c r="N47" s="26"/>
      <c r="O47" s="27"/>
      <c r="P47" s="40"/>
    </row>
    <row r="48" spans="1:16" x14ac:dyDescent="0.2">
      <c r="A48" s="40"/>
      <c r="B48" s="25"/>
      <c r="C48" s="26"/>
      <c r="D48" s="26"/>
      <c r="E48" s="27"/>
      <c r="F48" s="20"/>
      <c r="G48" s="25"/>
      <c r="H48" s="26"/>
      <c r="I48" s="26"/>
      <c r="J48" s="27"/>
      <c r="L48" s="25"/>
      <c r="M48" s="26"/>
      <c r="N48" s="26"/>
      <c r="O48" s="27"/>
      <c r="P48" s="40"/>
    </row>
    <row r="49" spans="1:16" x14ac:dyDescent="0.2">
      <c r="A49" s="40"/>
      <c r="B49" s="25" t="s">
        <v>70</v>
      </c>
      <c r="C49" s="29">
        <f>'Affordability - BTL'!H74</f>
        <v>0</v>
      </c>
      <c r="D49" s="26" t="s">
        <v>71</v>
      </c>
      <c r="E49" s="27">
        <f>C49/12</f>
        <v>0</v>
      </c>
      <c r="F49" s="20"/>
      <c r="G49" s="25" t="s">
        <v>70</v>
      </c>
      <c r="H49" s="29">
        <f>H13</f>
        <v>7.2400000000000006E-2</v>
      </c>
      <c r="I49" s="26" t="s">
        <v>71</v>
      </c>
      <c r="J49" s="27">
        <f>H49/12</f>
        <v>6.0333333333333341E-3</v>
      </c>
      <c r="L49" s="25" t="s">
        <v>70</v>
      </c>
      <c r="M49" s="29">
        <f>H49+0.02</f>
        <v>9.240000000000001E-2</v>
      </c>
      <c r="N49" s="26" t="s">
        <v>71</v>
      </c>
      <c r="O49" s="27">
        <f>M49/12</f>
        <v>7.7000000000000011E-3</v>
      </c>
      <c r="P49" s="40"/>
    </row>
    <row r="50" spans="1:16" x14ac:dyDescent="0.2">
      <c r="A50" s="40"/>
      <c r="B50" s="25"/>
      <c r="C50" s="26"/>
      <c r="D50" s="26"/>
      <c r="E50" s="27"/>
      <c r="F50" s="20"/>
      <c r="G50" s="25"/>
      <c r="H50" s="26"/>
      <c r="I50" s="26"/>
      <c r="J50" s="27"/>
      <c r="L50" s="25"/>
      <c r="M50" s="26"/>
      <c r="N50" s="26"/>
      <c r="O50" s="27"/>
      <c r="P50" s="40"/>
    </row>
    <row r="51" spans="1:16" x14ac:dyDescent="0.2">
      <c r="A51" s="40"/>
      <c r="B51" s="25" t="s">
        <v>72</v>
      </c>
      <c r="C51" s="28">
        <f>'Affordability - BTL'!F74</f>
        <v>0</v>
      </c>
      <c r="D51" s="26" t="s">
        <v>73</v>
      </c>
      <c r="E51" s="27">
        <f>C51*12+'Affordability - BTL'!G74</f>
        <v>0</v>
      </c>
      <c r="F51" s="20"/>
      <c r="G51" s="25" t="s">
        <v>72</v>
      </c>
      <c r="H51" s="28">
        <f>C51</f>
        <v>0</v>
      </c>
      <c r="I51" s="26" t="s">
        <v>73</v>
      </c>
      <c r="J51" s="27">
        <f>H51*12+'Affordability - BTL'!G74</f>
        <v>0</v>
      </c>
      <c r="L51" s="25" t="s">
        <v>72</v>
      </c>
      <c r="M51" s="28">
        <f>H51</f>
        <v>0</v>
      </c>
      <c r="N51" s="26" t="s">
        <v>73</v>
      </c>
      <c r="O51" s="27">
        <f>M51*12+'Affordability - BTL'!G74</f>
        <v>0</v>
      </c>
      <c r="P51" s="40"/>
    </row>
    <row r="52" spans="1:16" x14ac:dyDescent="0.2">
      <c r="A52" s="40"/>
      <c r="B52" s="25"/>
      <c r="C52" s="26"/>
      <c r="D52" s="26"/>
      <c r="E52" s="27"/>
      <c r="F52" s="20"/>
      <c r="G52" s="25"/>
      <c r="H52" s="26"/>
      <c r="I52" s="26"/>
      <c r="J52" s="27"/>
      <c r="L52" s="25"/>
      <c r="M52" s="26"/>
      <c r="N52" s="26"/>
      <c r="O52" s="27"/>
      <c r="P52" s="40"/>
    </row>
    <row r="53" spans="1:16" ht="13.5" thickBot="1" x14ac:dyDescent="0.25">
      <c r="A53" s="40"/>
      <c r="B53" s="30" t="s">
        <v>74</v>
      </c>
      <c r="C53" s="31"/>
      <c r="D53" s="31" t="s">
        <v>75</v>
      </c>
      <c r="E53" s="32">
        <f>C65</f>
        <v>0</v>
      </c>
      <c r="F53" s="20"/>
      <c r="G53" s="30" t="s">
        <v>74</v>
      </c>
      <c r="H53" s="31"/>
      <c r="I53" s="31" t="s">
        <v>75</v>
      </c>
      <c r="J53" s="32">
        <f>H65</f>
        <v>0</v>
      </c>
      <c r="L53" s="30" t="s">
        <v>74</v>
      </c>
      <c r="M53" s="31"/>
      <c r="N53" s="31" t="s">
        <v>75</v>
      </c>
      <c r="O53" s="32">
        <f>M65</f>
        <v>0</v>
      </c>
      <c r="P53" s="40"/>
    </row>
    <row r="54" spans="1:16" x14ac:dyDescent="0.2">
      <c r="A54" s="40"/>
      <c r="B54" s="20"/>
      <c r="C54" s="20"/>
      <c r="D54" s="20"/>
      <c r="E54" s="20"/>
      <c r="F54" s="20"/>
      <c r="G54" s="20"/>
      <c r="H54" s="20"/>
      <c r="I54" s="20"/>
      <c r="J54" s="20"/>
      <c r="L54" s="20"/>
      <c r="M54" s="20"/>
      <c r="N54" s="20"/>
      <c r="O54" s="20"/>
      <c r="P54" s="40"/>
    </row>
    <row r="55" spans="1:16" x14ac:dyDescent="0.2">
      <c r="A55" s="40"/>
      <c r="B55" s="20"/>
      <c r="C55" s="20"/>
      <c r="D55" s="20"/>
      <c r="E55" s="20"/>
      <c r="F55" s="20"/>
      <c r="G55" s="20"/>
      <c r="H55" s="20"/>
      <c r="I55" s="20"/>
      <c r="J55" s="20"/>
      <c r="L55" s="20"/>
      <c r="M55" s="20"/>
      <c r="N55" s="20"/>
      <c r="O55" s="20"/>
      <c r="P55" s="40"/>
    </row>
    <row r="56" spans="1:16" x14ac:dyDescent="0.2">
      <c r="A56" s="40"/>
      <c r="B56" s="20"/>
      <c r="C56" s="20"/>
      <c r="D56" s="20"/>
      <c r="E56" s="20"/>
      <c r="F56" s="20"/>
      <c r="G56" s="20"/>
      <c r="H56" s="20"/>
      <c r="I56" s="20"/>
      <c r="J56" s="20"/>
      <c r="L56" s="20"/>
      <c r="M56" s="20"/>
      <c r="N56" s="20"/>
      <c r="O56" s="20"/>
      <c r="P56" s="40"/>
    </row>
    <row r="57" spans="1:16" x14ac:dyDescent="0.2">
      <c r="A57" s="40"/>
      <c r="B57" s="20" t="s">
        <v>76</v>
      </c>
      <c r="C57" s="20"/>
      <c r="D57" s="20"/>
      <c r="E57" s="20"/>
      <c r="F57" s="20"/>
      <c r="G57" s="20" t="s">
        <v>76</v>
      </c>
      <c r="H57" s="20"/>
      <c r="I57" s="20"/>
      <c r="J57" s="20"/>
      <c r="L57" s="20" t="s">
        <v>76</v>
      </c>
      <c r="M57" s="20"/>
      <c r="N57" s="20"/>
      <c r="O57" s="20"/>
      <c r="P57" s="40"/>
    </row>
    <row r="58" spans="1:16" x14ac:dyDescent="0.2">
      <c r="A58" s="40"/>
      <c r="B58" s="20"/>
      <c r="C58" s="20"/>
      <c r="D58" s="20"/>
      <c r="E58" s="20"/>
      <c r="F58" s="20"/>
      <c r="G58" s="20"/>
      <c r="H58" s="20"/>
      <c r="I58" s="20"/>
      <c r="J58" s="20"/>
      <c r="L58" s="20"/>
      <c r="M58" s="20"/>
      <c r="N58" s="20"/>
      <c r="O58" s="20"/>
      <c r="P58" s="40"/>
    </row>
    <row r="59" spans="1:16" x14ac:dyDescent="0.2">
      <c r="A59" s="40"/>
      <c r="B59" s="20" t="s">
        <v>77</v>
      </c>
      <c r="C59" s="20"/>
      <c r="D59" s="20"/>
      <c r="E59" s="20"/>
      <c r="F59" s="20"/>
      <c r="G59" s="20" t="s">
        <v>77</v>
      </c>
      <c r="H59" s="20"/>
      <c r="I59" s="20"/>
      <c r="J59" s="20"/>
      <c r="L59" s="20" t="s">
        <v>77</v>
      </c>
      <c r="M59" s="20"/>
      <c r="N59" s="20"/>
      <c r="O59" s="20"/>
      <c r="P59" s="40"/>
    </row>
    <row r="60" spans="1:16" x14ac:dyDescent="0.2">
      <c r="A60" s="40"/>
      <c r="B60" s="20"/>
      <c r="C60" s="20"/>
      <c r="D60" s="20"/>
      <c r="E60" s="20"/>
      <c r="F60" s="20"/>
      <c r="G60" s="20"/>
      <c r="H60" s="20"/>
      <c r="I60" s="20"/>
      <c r="J60" s="20"/>
      <c r="L60" s="20"/>
      <c r="M60" s="20"/>
      <c r="N60" s="20"/>
      <c r="O60" s="20"/>
      <c r="P60" s="40"/>
    </row>
    <row r="61" spans="1:16" x14ac:dyDescent="0.2">
      <c r="A61" s="40"/>
      <c r="B61" s="20" t="s">
        <v>78</v>
      </c>
      <c r="C61" s="20"/>
      <c r="D61" s="20"/>
      <c r="E61" s="20"/>
      <c r="F61" s="20"/>
      <c r="G61" s="20" t="s">
        <v>78</v>
      </c>
      <c r="H61" s="20"/>
      <c r="I61" s="20"/>
      <c r="J61" s="20"/>
      <c r="L61" s="20" t="s">
        <v>78</v>
      </c>
      <c r="M61" s="20"/>
      <c r="N61" s="20"/>
      <c r="O61" s="20"/>
      <c r="P61" s="40"/>
    </row>
    <row r="62" spans="1:16" x14ac:dyDescent="0.2">
      <c r="A62" s="40"/>
      <c r="B62" s="20"/>
      <c r="C62" s="20"/>
      <c r="D62" s="20"/>
      <c r="E62" s="20"/>
      <c r="F62" s="20"/>
      <c r="G62" s="20"/>
      <c r="H62" s="20"/>
      <c r="I62" s="20"/>
      <c r="J62" s="20"/>
      <c r="L62" s="20"/>
      <c r="M62" s="20"/>
      <c r="N62" s="20"/>
      <c r="O62" s="20"/>
      <c r="P62" s="40"/>
    </row>
    <row r="63" spans="1:16" x14ac:dyDescent="0.2">
      <c r="A63" s="40"/>
      <c r="B63" s="20" t="s">
        <v>79</v>
      </c>
      <c r="C63" s="20"/>
      <c r="D63" s="20"/>
      <c r="E63" s="20"/>
      <c r="F63" s="20"/>
      <c r="G63" s="20" t="s">
        <v>79</v>
      </c>
      <c r="H63" s="20"/>
      <c r="I63" s="20"/>
      <c r="J63" s="20"/>
      <c r="L63" s="20" t="s">
        <v>79</v>
      </c>
      <c r="M63" s="20"/>
      <c r="N63" s="20"/>
      <c r="O63" s="20"/>
      <c r="P63" s="40"/>
    </row>
    <row r="64" spans="1:16" x14ac:dyDescent="0.2">
      <c r="A64" s="40"/>
      <c r="B64" s="20"/>
      <c r="C64" s="20"/>
      <c r="D64" s="20"/>
      <c r="E64" s="20"/>
      <c r="F64" s="20"/>
      <c r="G64" s="20"/>
      <c r="H64" s="20"/>
      <c r="I64" s="20"/>
      <c r="J64" s="20"/>
      <c r="L64" s="20"/>
      <c r="M64" s="20"/>
      <c r="N64" s="20"/>
      <c r="O64" s="20"/>
      <c r="P64" s="40"/>
    </row>
    <row r="65" spans="1:16" ht="15.75" x14ac:dyDescent="0.2">
      <c r="A65" s="40"/>
      <c r="B65" s="20" t="s">
        <v>80</v>
      </c>
      <c r="C65" s="33">
        <f>C47*C49/12</f>
        <v>0</v>
      </c>
      <c r="D65" s="20"/>
      <c r="E65" s="20"/>
      <c r="F65" s="20"/>
      <c r="G65" s="20" t="s">
        <v>80</v>
      </c>
      <c r="H65" s="33">
        <f>H47*H49/12</f>
        <v>0</v>
      </c>
      <c r="I65" s="20"/>
      <c r="J65" s="20"/>
      <c r="L65" s="20" t="s">
        <v>80</v>
      </c>
      <c r="M65" s="33">
        <f>M47*M49/12</f>
        <v>0</v>
      </c>
      <c r="N65" s="20"/>
      <c r="O65" s="20"/>
      <c r="P65" s="40"/>
    </row>
    <row r="66" spans="1:16" x14ac:dyDescent="0.2">
      <c r="A66" s="40"/>
      <c r="B66" s="20"/>
      <c r="C66" s="20"/>
      <c r="D66" s="20"/>
      <c r="E66" s="20"/>
      <c r="F66" s="20"/>
      <c r="G66" s="20"/>
      <c r="H66" s="20">
        <f>H47*H49/12</f>
        <v>0</v>
      </c>
      <c r="I66" s="20"/>
      <c r="J66" s="20"/>
      <c r="L66" s="20"/>
      <c r="M66" s="20"/>
      <c r="N66" s="20"/>
      <c r="O66" s="20"/>
      <c r="P66" s="40"/>
    </row>
    <row r="67" spans="1:16" x14ac:dyDescent="0.2">
      <c r="A67" s="40"/>
      <c r="B67" s="20"/>
      <c r="C67" s="20"/>
      <c r="D67" s="20"/>
      <c r="E67" s="20"/>
      <c r="F67" s="20"/>
      <c r="G67" s="20"/>
      <c r="H67" s="20"/>
      <c r="I67" s="20"/>
      <c r="J67" s="20"/>
      <c r="L67" s="20"/>
      <c r="M67" s="20"/>
      <c r="N67" s="20"/>
      <c r="O67" s="20"/>
      <c r="P67" s="40"/>
    </row>
    <row r="68" spans="1:16" x14ac:dyDescent="0.2">
      <c r="A68" s="40"/>
      <c r="B68" s="20" t="s">
        <v>81</v>
      </c>
      <c r="C68" s="34">
        <v>570.12</v>
      </c>
      <c r="D68" s="20"/>
      <c r="E68" s="20"/>
      <c r="F68" s="20"/>
      <c r="G68" s="20" t="s">
        <v>81</v>
      </c>
      <c r="H68" s="34">
        <v>570.12</v>
      </c>
      <c r="I68" s="20"/>
      <c r="J68" s="20"/>
      <c r="L68" s="20" t="s">
        <v>81</v>
      </c>
      <c r="M68" s="34">
        <v>570.12</v>
      </c>
      <c r="N68" s="20"/>
      <c r="O68" s="20"/>
      <c r="P68" s="40"/>
    </row>
    <row r="69" spans="1:16" x14ac:dyDescent="0.2">
      <c r="A69" s="40"/>
      <c r="B69" s="20"/>
      <c r="C69" s="20"/>
      <c r="D69" s="20"/>
      <c r="E69" s="20"/>
      <c r="F69" s="20"/>
      <c r="G69" s="20"/>
      <c r="H69" s="20"/>
      <c r="I69" s="20"/>
      <c r="J69" s="20"/>
      <c r="L69" s="20"/>
      <c r="M69" s="20"/>
      <c r="N69" s="20"/>
      <c r="O69" s="20"/>
      <c r="P69" s="40"/>
    </row>
    <row r="70" spans="1:16" x14ac:dyDescent="0.2">
      <c r="A70" s="40"/>
      <c r="B70" s="20" t="s">
        <v>82</v>
      </c>
      <c r="C70" s="35">
        <f>C65-C68</f>
        <v>-570.12</v>
      </c>
      <c r="D70" s="20"/>
      <c r="E70" s="20"/>
      <c r="F70" s="20"/>
      <c r="G70" s="20" t="s">
        <v>82</v>
      </c>
      <c r="H70" s="35">
        <f>H65-H68</f>
        <v>-570.12</v>
      </c>
      <c r="I70" s="20"/>
      <c r="J70" s="20"/>
      <c r="L70" s="20" t="s">
        <v>82</v>
      </c>
      <c r="M70" s="35">
        <f>M65-M68</f>
        <v>-570.12</v>
      </c>
      <c r="N70" s="20"/>
      <c r="O70" s="20"/>
      <c r="P70" s="40"/>
    </row>
    <row r="71" spans="1:16" x14ac:dyDescent="0.2">
      <c r="A71" s="40"/>
      <c r="B71" s="20"/>
      <c r="C71" s="20"/>
      <c r="D71" s="20"/>
      <c r="E71" s="20"/>
      <c r="F71" s="20"/>
      <c r="G71" s="20"/>
      <c r="H71" s="20"/>
      <c r="I71" s="20"/>
      <c r="J71" s="20"/>
      <c r="L71" s="20"/>
      <c r="M71" s="20"/>
      <c r="N71" s="20"/>
      <c r="O71" s="20"/>
      <c r="P71" s="40"/>
    </row>
    <row r="72" spans="1:16" x14ac:dyDescent="0.2">
      <c r="A72" s="40"/>
      <c r="B72" s="20"/>
      <c r="C72" s="20"/>
      <c r="D72" s="20"/>
      <c r="E72" s="20"/>
      <c r="F72" s="20"/>
      <c r="G72" s="20"/>
      <c r="H72" s="20"/>
      <c r="I72" s="20"/>
      <c r="J72" s="20"/>
      <c r="L72" s="20"/>
      <c r="M72" s="20"/>
      <c r="N72" s="20"/>
      <c r="O72" s="20"/>
      <c r="P72" s="40"/>
    </row>
    <row r="73" spans="1:16" x14ac:dyDescent="0.2">
      <c r="A73" s="40"/>
      <c r="P73" s="40"/>
    </row>
    <row r="74" spans="1:16" x14ac:dyDescent="0.2">
      <c r="A74" s="40"/>
      <c r="B74" s="36" t="s">
        <v>83</v>
      </c>
      <c r="G74" s="36" t="s">
        <v>83</v>
      </c>
      <c r="L74" s="36" t="s">
        <v>83</v>
      </c>
      <c r="P74" s="40"/>
    </row>
    <row r="75" spans="1:16" x14ac:dyDescent="0.2">
      <c r="A75" s="40"/>
      <c r="B75" s="37" t="s">
        <v>84</v>
      </c>
      <c r="G75" s="37" t="s">
        <v>84</v>
      </c>
      <c r="L75" s="37" t="s">
        <v>84</v>
      </c>
      <c r="P75" s="40"/>
    </row>
    <row r="76" spans="1:16" x14ac:dyDescent="0.2">
      <c r="A76" s="40"/>
      <c r="B76" s="38" t="s">
        <v>85</v>
      </c>
      <c r="G76" s="38" t="s">
        <v>85</v>
      </c>
      <c r="L76" s="38" t="s">
        <v>85</v>
      </c>
      <c r="P76" s="40"/>
    </row>
    <row r="77" spans="1:16" x14ac:dyDescent="0.2">
      <c r="A77" s="40"/>
      <c r="P77" s="40"/>
    </row>
    <row r="78" spans="1:16" x14ac:dyDescent="0.2">
      <c r="A78" s="40"/>
      <c r="P78" s="40"/>
    </row>
    <row r="79" spans="1:16" x14ac:dyDescent="0.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</row>
  </sheetData>
  <mergeCells count="8">
    <mergeCell ref="B43:E43"/>
    <mergeCell ref="G43:J43"/>
    <mergeCell ref="L43:O43"/>
    <mergeCell ref="L7:O7"/>
    <mergeCell ref="A1:E1"/>
    <mergeCell ref="A5:H5"/>
    <mergeCell ref="B7:E7"/>
    <mergeCell ref="G7:J7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125"/>
  <sheetViews>
    <sheetView showGridLines="0" tabSelected="1" zoomScale="55" zoomScaleNormal="55" zoomScaleSheetLayoutView="85" workbookViewId="0">
      <selection activeCell="P1" sqref="P1"/>
    </sheetView>
  </sheetViews>
  <sheetFormatPr defaultColWidth="9.140625" defaultRowHeight="12.75" x14ac:dyDescent="0.2"/>
  <cols>
    <col min="1" max="1" width="51.42578125" customWidth="1"/>
    <col min="2" max="2" width="37.5703125" customWidth="1"/>
    <col min="3" max="3" width="30.85546875" customWidth="1"/>
    <col min="4" max="5" width="17.85546875" style="19" hidden="1" customWidth="1"/>
    <col min="6" max="6" width="23.5703125" style="5" customWidth="1"/>
    <col min="7" max="7" width="20.140625" style="5" bestFit="1" customWidth="1"/>
    <col min="8" max="8" width="10" style="5" bestFit="1" customWidth="1"/>
    <col min="9" max="9" width="4" style="5" customWidth="1"/>
    <col min="10" max="10" width="18.5703125" style="5" customWidth="1"/>
    <col min="11" max="11" width="4" style="5" customWidth="1"/>
    <col min="12" max="12" width="18.5703125" style="5" customWidth="1"/>
    <col min="13" max="13" width="4" style="5" customWidth="1"/>
    <col min="14" max="14" width="10.85546875" style="5" hidden="1" customWidth="1"/>
    <col min="15" max="15" width="18.5703125" style="5" customWidth="1"/>
    <col min="16" max="16" width="2.42578125" style="5" customWidth="1"/>
    <col min="17" max="18" width="9.140625" style="5"/>
    <col min="19" max="19" width="9.140625" style="5" customWidth="1"/>
    <col min="20" max="22" width="9.140625" style="5"/>
    <col min="25" max="16384" width="9.140625" style="5"/>
  </cols>
  <sheetData>
    <row r="1" spans="1:15" ht="17.100000000000001" customHeight="1" x14ac:dyDescent="0.2">
      <c r="A1" s="65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127"/>
    </row>
    <row r="2" spans="1:15" ht="17.25" customHeight="1" x14ac:dyDescent="0.2">
      <c r="A2" s="69"/>
      <c r="B2" s="243" t="s">
        <v>204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4"/>
    </row>
    <row r="3" spans="1:15" ht="17.25" customHeight="1" x14ac:dyDescent="0.2">
      <c r="A3" s="69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4"/>
    </row>
    <row r="4" spans="1:15" ht="17.25" customHeight="1" x14ac:dyDescent="0.2">
      <c r="A4" s="69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4"/>
    </row>
    <row r="5" spans="1:15" ht="17.25" customHeight="1" x14ac:dyDescent="0.2">
      <c r="A5" s="69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129"/>
    </row>
    <row r="6" spans="1:15" ht="17.25" customHeight="1" x14ac:dyDescent="0.2">
      <c r="A6" s="72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130"/>
    </row>
    <row r="7" spans="1:15" x14ac:dyDescent="0.2">
      <c r="A7" s="67"/>
      <c r="O7" s="190"/>
    </row>
    <row r="8" spans="1:15" s="14" customFormat="1" ht="15.75" x14ac:dyDescent="0.25">
      <c r="A8" s="67"/>
      <c r="B8"/>
      <c r="C8"/>
      <c r="D8" s="17"/>
      <c r="E8" s="17"/>
      <c r="O8" s="191"/>
    </row>
    <row r="9" spans="1:15" s="14" customFormat="1" ht="20.25" x14ac:dyDescent="0.3">
      <c r="A9" s="192" t="s">
        <v>16</v>
      </c>
      <c r="B9" s="156"/>
      <c r="C9" s="156"/>
      <c r="D9" s="39"/>
      <c r="E9" s="17"/>
      <c r="J9" s="245" t="s">
        <v>123</v>
      </c>
      <c r="K9" s="245"/>
      <c r="L9" s="245"/>
      <c r="O9" s="191"/>
    </row>
    <row r="10" spans="1:15" s="14" customFormat="1" ht="20.25" x14ac:dyDescent="0.3">
      <c r="A10" s="192" t="s">
        <v>107</v>
      </c>
      <c r="B10" s="156"/>
      <c r="C10" s="156"/>
      <c r="D10" s="39"/>
      <c r="E10" s="17"/>
      <c r="J10" s="245"/>
      <c r="K10" s="245"/>
      <c r="L10" s="245"/>
      <c r="O10" s="191"/>
    </row>
    <row r="11" spans="1:15" s="14" customFormat="1" ht="15.75" x14ac:dyDescent="0.25">
      <c r="A11"/>
      <c r="B11"/>
      <c r="C11"/>
      <c r="D11" s="17"/>
      <c r="E11" s="17"/>
      <c r="J11"/>
      <c r="K11"/>
      <c r="L11"/>
      <c r="O11" s="191"/>
    </row>
    <row r="12" spans="1:15" customFormat="1" x14ac:dyDescent="0.2">
      <c r="A12" s="67"/>
      <c r="D12" s="166"/>
      <c r="E12" s="166"/>
      <c r="O12" s="154"/>
    </row>
    <row r="13" spans="1:15" customFormat="1" ht="20.25" x14ac:dyDescent="0.3">
      <c r="A13" s="56" t="s">
        <v>120</v>
      </c>
      <c r="D13" s="166"/>
      <c r="E13" s="166"/>
      <c r="O13" s="154"/>
    </row>
    <row r="14" spans="1:15" s="15" customFormat="1" ht="20.25" x14ac:dyDescent="0.3">
      <c r="A14" s="56" t="s">
        <v>121</v>
      </c>
      <c r="B14"/>
      <c r="C14"/>
      <c r="D14" s="167"/>
      <c r="E14" s="167"/>
      <c r="O14" s="193"/>
    </row>
    <row r="15" spans="1:15" customFormat="1" ht="20.25" x14ac:dyDescent="0.3">
      <c r="A15" s="56" t="s">
        <v>122</v>
      </c>
      <c r="B15" s="15"/>
      <c r="C15" s="15"/>
      <c r="D15" s="166"/>
      <c r="E15" s="166"/>
      <c r="O15" s="154"/>
    </row>
    <row r="16" spans="1:15" customFormat="1" ht="20.25" x14ac:dyDescent="0.3">
      <c r="A16" s="56" t="s">
        <v>202</v>
      </c>
      <c r="D16" s="166"/>
      <c r="E16" s="166"/>
      <c r="O16" s="154"/>
    </row>
    <row r="17" spans="1:24" customFormat="1" x14ac:dyDescent="0.2">
      <c r="A17" s="67"/>
      <c r="D17" s="166"/>
      <c r="E17" s="166"/>
      <c r="O17" s="154"/>
    </row>
    <row r="18" spans="1:24" s="8" customFormat="1" ht="40.5" x14ac:dyDescent="0.3">
      <c r="A18" s="194" t="s">
        <v>0</v>
      </c>
      <c r="B18" s="50" t="s">
        <v>17</v>
      </c>
      <c r="C18" s="50" t="s">
        <v>18</v>
      </c>
      <c r="D18" s="51" t="s">
        <v>17</v>
      </c>
      <c r="E18" s="51" t="s">
        <v>18</v>
      </c>
      <c r="F18" s="50" t="s">
        <v>14</v>
      </c>
      <c r="G18" s="168"/>
      <c r="H18" s="168"/>
      <c r="I18" s="45"/>
      <c r="J18" s="50" t="s">
        <v>14</v>
      </c>
      <c r="K18" s="45"/>
      <c r="L18" s="50" t="s">
        <v>14</v>
      </c>
      <c r="M18" s="45"/>
      <c r="N18" s="45"/>
      <c r="O18" s="195" t="s">
        <v>14</v>
      </c>
    </row>
    <row r="19" spans="1:24" s="7" customFormat="1" ht="20.25" x14ac:dyDescent="0.3">
      <c r="A19" s="56"/>
      <c r="B19" s="46"/>
      <c r="C19" s="46"/>
      <c r="D19" s="169" t="s">
        <v>2</v>
      </c>
      <c r="E19" s="169"/>
      <c r="F19" s="168" t="s">
        <v>2</v>
      </c>
      <c r="G19" s="168"/>
      <c r="H19" s="168"/>
      <c r="I19" s="45"/>
      <c r="J19" s="168" t="s">
        <v>2</v>
      </c>
      <c r="K19" s="45"/>
      <c r="L19" s="168" t="s">
        <v>2</v>
      </c>
      <c r="M19" s="45"/>
      <c r="N19" s="45"/>
      <c r="O19" s="196" t="s">
        <v>2</v>
      </c>
    </row>
    <row r="20" spans="1:24" s="6" customFormat="1" ht="21" x14ac:dyDescent="0.35">
      <c r="A20" s="56" t="s">
        <v>1</v>
      </c>
      <c r="B20" s="220">
        <v>0</v>
      </c>
      <c r="C20" s="220">
        <v>0</v>
      </c>
      <c r="D20" s="170">
        <f>B20</f>
        <v>0</v>
      </c>
      <c r="E20" s="170">
        <f>C20</f>
        <v>0</v>
      </c>
      <c r="F20" s="49"/>
      <c r="G20" s="49"/>
      <c r="H20" s="49"/>
      <c r="I20" s="49"/>
      <c r="J20" s="49"/>
      <c r="K20" s="49"/>
      <c r="L20" s="49"/>
      <c r="M20" s="49"/>
      <c r="N20" s="49"/>
      <c r="O20" s="197"/>
      <c r="P20" s="7"/>
      <c r="Q20" s="7"/>
      <c r="R20" s="7"/>
      <c r="S20" s="7"/>
      <c r="T20" s="7"/>
      <c r="U20" s="7"/>
      <c r="V20" s="7"/>
      <c r="W20" s="7"/>
      <c r="X20" s="7"/>
    </row>
    <row r="21" spans="1:24" s="6" customFormat="1" ht="21" x14ac:dyDescent="0.35">
      <c r="A21" s="56" t="s">
        <v>96</v>
      </c>
      <c r="B21" s="220">
        <v>0</v>
      </c>
      <c r="C21" s="220">
        <v>0</v>
      </c>
      <c r="D21" s="170">
        <f>B21</f>
        <v>0</v>
      </c>
      <c r="E21" s="170">
        <f>C21</f>
        <v>0</v>
      </c>
      <c r="F21" s="49"/>
      <c r="G21" s="49"/>
      <c r="H21" s="49"/>
      <c r="I21" s="49"/>
      <c r="J21" s="49"/>
      <c r="K21" s="49"/>
      <c r="L21" s="49"/>
      <c r="M21" s="49"/>
      <c r="N21" s="49"/>
      <c r="O21" s="197"/>
      <c r="P21" s="7"/>
      <c r="Q21" s="7"/>
      <c r="R21" s="7"/>
      <c r="S21" s="7"/>
      <c r="T21" s="7"/>
      <c r="U21" s="7"/>
      <c r="V21" s="7"/>
      <c r="W21" s="7"/>
      <c r="X21" s="7"/>
    </row>
    <row r="22" spans="1:24" s="6" customFormat="1" ht="21" x14ac:dyDescent="0.35">
      <c r="A22" s="56" t="s">
        <v>58</v>
      </c>
      <c r="B22" s="220">
        <v>0</v>
      </c>
      <c r="C22" s="220">
        <v>0</v>
      </c>
      <c r="D22" s="170">
        <f t="shared" ref="D22:E25" si="0">B22*0.5</f>
        <v>0</v>
      </c>
      <c r="E22" s="170">
        <f t="shared" si="0"/>
        <v>0</v>
      </c>
      <c r="F22" s="49"/>
      <c r="G22" s="7"/>
      <c r="H22" s="49"/>
      <c r="I22" s="49"/>
      <c r="J22" s="49"/>
      <c r="K22" s="49"/>
      <c r="L22" s="49"/>
      <c r="M22" s="49"/>
      <c r="N22" s="49"/>
      <c r="O22" s="197"/>
      <c r="P22" s="7"/>
      <c r="Q22" s="7"/>
      <c r="R22" s="7"/>
      <c r="S22" s="7"/>
      <c r="T22" s="7"/>
      <c r="U22" s="7"/>
      <c r="V22" s="7"/>
      <c r="W22" s="7"/>
      <c r="X22" s="7"/>
    </row>
    <row r="23" spans="1:24" s="6" customFormat="1" ht="21" x14ac:dyDescent="0.35">
      <c r="A23" s="56" t="s">
        <v>59</v>
      </c>
      <c r="B23" s="220">
        <v>0</v>
      </c>
      <c r="C23" s="220">
        <v>0</v>
      </c>
      <c r="D23" s="170">
        <f t="shared" si="0"/>
        <v>0</v>
      </c>
      <c r="E23" s="170">
        <f t="shared" si="0"/>
        <v>0</v>
      </c>
      <c r="F23" s="49"/>
      <c r="G23" s="49"/>
      <c r="H23" s="49"/>
      <c r="I23" s="49"/>
      <c r="J23" s="49"/>
      <c r="K23" s="49"/>
      <c r="L23" s="49"/>
      <c r="M23" s="49"/>
      <c r="N23" s="49"/>
      <c r="O23" s="197"/>
      <c r="P23" s="7"/>
      <c r="Q23" s="7"/>
      <c r="R23" s="7"/>
      <c r="S23" s="7"/>
      <c r="T23" s="7"/>
      <c r="U23" s="7"/>
      <c r="V23" s="7"/>
      <c r="W23" s="7"/>
      <c r="X23" s="7"/>
    </row>
    <row r="24" spans="1:24" s="6" customFormat="1" ht="21" x14ac:dyDescent="0.35">
      <c r="A24" s="56" t="s">
        <v>117</v>
      </c>
      <c r="B24" s="220">
        <v>0</v>
      </c>
      <c r="C24" s="220">
        <v>0</v>
      </c>
      <c r="D24" s="170">
        <f>B24*0.75</f>
        <v>0</v>
      </c>
      <c r="E24" s="170">
        <f>C24*0.75</f>
        <v>0</v>
      </c>
      <c r="F24" s="49"/>
      <c r="G24" s="49"/>
      <c r="H24" s="49"/>
      <c r="I24" s="49"/>
      <c r="J24" s="49"/>
      <c r="K24" s="49"/>
      <c r="L24" s="49"/>
      <c r="M24" s="49"/>
      <c r="N24" s="49"/>
      <c r="O24" s="197"/>
      <c r="P24" s="7"/>
      <c r="Q24" s="7"/>
      <c r="R24" s="7"/>
      <c r="S24" s="7"/>
      <c r="T24" s="7"/>
      <c r="U24" s="7"/>
      <c r="V24" s="7"/>
      <c r="W24" s="7"/>
      <c r="X24" s="7"/>
    </row>
    <row r="25" spans="1:24" s="6" customFormat="1" ht="21" x14ac:dyDescent="0.35">
      <c r="A25" s="56" t="s">
        <v>3</v>
      </c>
      <c r="B25" s="220">
        <v>0</v>
      </c>
      <c r="C25" s="220">
        <v>0</v>
      </c>
      <c r="D25" s="170">
        <f t="shared" si="0"/>
        <v>0</v>
      </c>
      <c r="E25" s="170">
        <f t="shared" si="0"/>
        <v>0</v>
      </c>
      <c r="F25" s="49"/>
      <c r="G25" s="49"/>
      <c r="H25" s="49"/>
      <c r="I25" s="49"/>
      <c r="J25" s="49"/>
      <c r="K25" s="49"/>
      <c r="L25" s="49"/>
      <c r="M25" s="49"/>
      <c r="N25" s="49"/>
      <c r="O25" s="197"/>
      <c r="P25" s="7"/>
      <c r="Q25" s="7"/>
      <c r="R25" s="7"/>
      <c r="S25" s="7"/>
      <c r="T25" s="7"/>
      <c r="U25" s="7"/>
      <c r="V25" s="7"/>
      <c r="W25" s="7"/>
      <c r="X25" s="7"/>
    </row>
    <row r="26" spans="1:24" s="7" customFormat="1" ht="20.25" x14ac:dyDescent="0.3">
      <c r="A26" s="56"/>
      <c r="B26" s="49"/>
      <c r="C26" s="49"/>
      <c r="D26" s="170"/>
      <c r="E26" s="170"/>
      <c r="F26" s="49"/>
      <c r="G26" s="49"/>
      <c r="H26" s="49"/>
      <c r="I26" s="49"/>
      <c r="J26" s="49"/>
      <c r="K26" s="49"/>
      <c r="L26" s="49"/>
      <c r="M26" s="49"/>
      <c r="N26" s="49"/>
      <c r="O26" s="197"/>
    </row>
    <row r="27" spans="1:24" s="7" customFormat="1" ht="20.25" x14ac:dyDescent="0.3">
      <c r="A27" s="56" t="s">
        <v>4</v>
      </c>
      <c r="B27" s="47">
        <f>SUM(B20:B26)</f>
        <v>0</v>
      </c>
      <c r="C27" s="47">
        <f>SUM(C20:C26)</f>
        <v>0</v>
      </c>
      <c r="D27" s="48">
        <f>SUM(D20:D26)</f>
        <v>0</v>
      </c>
      <c r="E27" s="48">
        <f>SUM(E20:E25)</f>
        <v>0</v>
      </c>
      <c r="F27" s="47">
        <f>'Net (1) workings'!C21+'Net (2) workings'!C21</f>
        <v>0</v>
      </c>
      <c r="G27" s="49"/>
      <c r="H27" s="49"/>
      <c r="I27" s="49"/>
      <c r="J27" s="47">
        <f>F27</f>
        <v>0</v>
      </c>
      <c r="K27" s="49"/>
      <c r="L27" s="47">
        <f>J27</f>
        <v>0</v>
      </c>
      <c r="M27" s="49"/>
      <c r="N27" s="49"/>
      <c r="O27" s="198">
        <f>L27</f>
        <v>0</v>
      </c>
    </row>
    <row r="28" spans="1:24" s="7" customFormat="1" ht="15" hidden="1" customHeight="1" x14ac:dyDescent="0.3">
      <c r="A28" s="56" t="s">
        <v>61</v>
      </c>
      <c r="B28" s="49">
        <f>'Net (1) workings'!B21</f>
        <v>0</v>
      </c>
      <c r="C28" s="49">
        <f>'Net (2) workings'!B21</f>
        <v>0</v>
      </c>
      <c r="D28" s="170"/>
      <c r="E28" s="170"/>
      <c r="F28" s="49"/>
      <c r="G28" s="49"/>
      <c r="H28" s="49"/>
      <c r="I28" s="49"/>
      <c r="J28" s="49"/>
      <c r="K28" s="49"/>
      <c r="L28" s="49"/>
      <c r="M28" s="49"/>
      <c r="N28" s="49"/>
      <c r="O28" s="197"/>
    </row>
    <row r="29" spans="1:24" s="7" customFormat="1" ht="15" hidden="1" customHeight="1" x14ac:dyDescent="0.3">
      <c r="A29" s="56" t="s">
        <v>62</v>
      </c>
      <c r="B29" s="49">
        <f>'Net (1) workings'!C21</f>
        <v>0</v>
      </c>
      <c r="C29" s="49">
        <f>'Net (2) workings'!C21</f>
        <v>0</v>
      </c>
      <c r="D29" s="170"/>
      <c r="E29" s="170"/>
      <c r="F29" s="49"/>
      <c r="G29" s="49"/>
      <c r="H29" s="49"/>
      <c r="I29" s="49"/>
      <c r="J29" s="49"/>
      <c r="K29" s="49"/>
      <c r="L29" s="49"/>
      <c r="M29" s="49"/>
      <c r="N29" s="49"/>
      <c r="O29" s="197"/>
    </row>
    <row r="30" spans="1:24" s="7" customFormat="1" ht="20.25" x14ac:dyDescent="0.3">
      <c r="A30" s="56"/>
      <c r="B30" s="49"/>
      <c r="C30" s="49"/>
      <c r="D30" s="170"/>
      <c r="E30" s="170"/>
      <c r="F30" s="49"/>
      <c r="G30" s="49"/>
      <c r="H30" s="49"/>
      <c r="I30" s="49"/>
      <c r="J30" s="49"/>
      <c r="K30" s="49"/>
      <c r="L30" s="49"/>
      <c r="M30" s="49"/>
      <c r="N30" s="49"/>
      <c r="O30" s="197"/>
    </row>
    <row r="31" spans="1:24" s="7" customFormat="1" ht="20.25" x14ac:dyDescent="0.3">
      <c r="A31" s="56" t="s">
        <v>61</v>
      </c>
      <c r="B31" s="47">
        <f>'Net (1) workings'!B21</f>
        <v>0</v>
      </c>
      <c r="C31" s="47">
        <f>'Net (2) workings'!B21</f>
        <v>0</v>
      </c>
      <c r="D31" s="170"/>
      <c r="E31" s="170"/>
      <c r="F31" s="49"/>
      <c r="G31" s="49"/>
      <c r="H31" s="49"/>
      <c r="I31" s="49"/>
      <c r="J31" s="49"/>
      <c r="K31" s="49"/>
      <c r="L31" s="49"/>
      <c r="M31" s="49"/>
      <c r="N31" s="49"/>
      <c r="O31" s="197"/>
    </row>
    <row r="32" spans="1:24" s="7" customFormat="1" ht="20.25" x14ac:dyDescent="0.3">
      <c r="A32" s="56"/>
      <c r="B32" s="49"/>
      <c r="C32" s="49"/>
      <c r="D32" s="170"/>
      <c r="E32" s="170"/>
      <c r="F32" s="49"/>
      <c r="G32" s="49"/>
      <c r="H32" s="49"/>
      <c r="I32" s="49"/>
      <c r="J32" s="49"/>
      <c r="K32" s="49"/>
      <c r="L32" s="49"/>
      <c r="M32" s="49"/>
      <c r="N32" s="49"/>
      <c r="O32" s="197"/>
    </row>
    <row r="33" spans="1:24" s="16" customFormat="1" ht="20.25" x14ac:dyDescent="0.3">
      <c r="A33" s="194" t="s">
        <v>5</v>
      </c>
      <c r="B33" s="52"/>
      <c r="C33" s="52"/>
      <c r="D33" s="53"/>
      <c r="E33" s="53"/>
      <c r="F33" s="171" t="s">
        <v>15</v>
      </c>
      <c r="G33" s="171"/>
      <c r="H33" s="171"/>
      <c r="I33" s="49"/>
      <c r="J33" s="49"/>
      <c r="K33" s="49"/>
      <c r="L33" s="49"/>
      <c r="M33" s="49"/>
      <c r="N33" s="49"/>
      <c r="O33" s="197"/>
    </row>
    <row r="34" spans="1:24" s="7" customFormat="1" ht="20.25" x14ac:dyDescent="0.3">
      <c r="A34" s="56"/>
      <c r="B34" s="49"/>
      <c r="C34" s="49"/>
      <c r="D34" s="170"/>
      <c r="E34" s="170"/>
      <c r="F34" s="171" t="s">
        <v>2</v>
      </c>
      <c r="G34" s="171"/>
      <c r="H34" s="171"/>
      <c r="I34" s="52"/>
      <c r="J34" s="171" t="s">
        <v>2</v>
      </c>
      <c r="K34" s="52"/>
      <c r="L34" s="171" t="s">
        <v>2</v>
      </c>
      <c r="M34" s="52"/>
      <c r="N34" s="52"/>
      <c r="O34" s="199" t="s">
        <v>2</v>
      </c>
    </row>
    <row r="35" spans="1:24" s="6" customFormat="1" ht="20.25" x14ac:dyDescent="0.3">
      <c r="A35" s="200" t="s">
        <v>45</v>
      </c>
      <c r="B35" s="172"/>
      <c r="C35" s="172"/>
      <c r="D35" s="173"/>
      <c r="E35" s="173"/>
      <c r="F35" s="49"/>
      <c r="G35" s="219"/>
      <c r="H35" s="174"/>
      <c r="I35" s="174"/>
      <c r="J35" s="174"/>
      <c r="K35" s="174"/>
      <c r="L35" s="174"/>
      <c r="M35" s="174"/>
      <c r="N35" s="174"/>
      <c r="O35" s="201"/>
      <c r="W35" s="7"/>
      <c r="X35" s="7"/>
    </row>
    <row r="36" spans="1:24" s="6" customFormat="1" ht="21" x14ac:dyDescent="0.35">
      <c r="A36" s="56" t="s">
        <v>7</v>
      </c>
      <c r="B36" s="49"/>
      <c r="C36" s="49"/>
      <c r="D36" s="173"/>
      <c r="E36" s="173"/>
      <c r="F36" s="221">
        <v>0</v>
      </c>
      <c r="G36" s="49"/>
      <c r="H36" s="174"/>
      <c r="I36" s="174"/>
      <c r="J36" s="174"/>
      <c r="K36" s="174"/>
      <c r="L36" s="174"/>
      <c r="M36" s="174"/>
      <c r="N36" s="174"/>
      <c r="O36" s="201"/>
      <c r="W36" s="7"/>
      <c r="X36" s="7"/>
    </row>
    <row r="37" spans="1:24" s="6" customFormat="1" ht="21" x14ac:dyDescent="0.35">
      <c r="A37" s="56" t="s">
        <v>6</v>
      </c>
      <c r="B37" s="49"/>
      <c r="C37" s="49"/>
      <c r="D37" s="173"/>
      <c r="E37" s="173"/>
      <c r="F37" s="221">
        <v>0</v>
      </c>
      <c r="G37" s="49"/>
      <c r="H37" s="174"/>
      <c r="I37" s="174"/>
      <c r="J37" s="174"/>
      <c r="K37" s="174"/>
      <c r="L37" s="174"/>
      <c r="M37" s="174"/>
      <c r="N37" s="174"/>
      <c r="O37" s="201"/>
      <c r="W37" s="7"/>
      <c r="X37" s="7"/>
    </row>
    <row r="38" spans="1:24" s="6" customFormat="1" ht="21" x14ac:dyDescent="0.35">
      <c r="A38" s="56" t="s">
        <v>46</v>
      </c>
      <c r="B38" s="49"/>
      <c r="C38" s="49"/>
      <c r="D38" s="173"/>
      <c r="E38" s="173"/>
      <c r="F38" s="221">
        <v>0</v>
      </c>
      <c r="G38"/>
      <c r="H38" s="174"/>
      <c r="I38" s="174"/>
      <c r="J38" s="174"/>
      <c r="K38" s="174"/>
      <c r="L38" s="174"/>
      <c r="M38" s="174"/>
      <c r="N38" s="174"/>
      <c r="O38" s="201"/>
      <c r="W38" s="7"/>
      <c r="X38" s="7"/>
    </row>
    <row r="39" spans="1:24" s="6" customFormat="1" ht="21" x14ac:dyDescent="0.35">
      <c r="A39" s="56" t="s">
        <v>47</v>
      </c>
      <c r="B39" s="49"/>
      <c r="C39" s="49"/>
      <c r="D39" s="173"/>
      <c r="E39" s="173"/>
      <c r="F39" s="221">
        <v>0</v>
      </c>
      <c r="G39"/>
      <c r="H39" s="174"/>
      <c r="I39" s="174"/>
      <c r="J39" s="174"/>
      <c r="K39" s="174"/>
      <c r="L39" s="174"/>
      <c r="M39" s="174"/>
      <c r="N39" s="174"/>
      <c r="O39" s="201"/>
      <c r="W39" s="7"/>
      <c r="X39" s="7"/>
    </row>
    <row r="40" spans="1:24" s="6" customFormat="1" ht="21" x14ac:dyDescent="0.35">
      <c r="A40" s="56" t="s">
        <v>48</v>
      </c>
      <c r="B40" s="49"/>
      <c r="C40" s="49"/>
      <c r="D40" s="173"/>
      <c r="E40" s="173"/>
      <c r="F40" s="221">
        <v>0</v>
      </c>
      <c r="G40"/>
      <c r="H40" s="174"/>
      <c r="I40" s="174"/>
      <c r="J40" s="174"/>
      <c r="K40" s="174"/>
      <c r="L40" s="174"/>
      <c r="M40" s="174"/>
      <c r="N40" s="174"/>
      <c r="O40" s="201"/>
      <c r="W40" s="7"/>
      <c r="X40" s="7"/>
    </row>
    <row r="41" spans="1:24" s="6" customFormat="1" ht="21" x14ac:dyDescent="0.35">
      <c r="A41" s="56" t="s">
        <v>60</v>
      </c>
      <c r="B41" s="49"/>
      <c r="C41" s="49"/>
      <c r="D41" s="173"/>
      <c r="E41" s="173"/>
      <c r="F41" s="221">
        <v>0</v>
      </c>
      <c r="G41"/>
      <c r="H41" s="174"/>
      <c r="I41" s="174"/>
      <c r="J41" s="174"/>
      <c r="K41" s="174"/>
      <c r="L41" s="174"/>
      <c r="M41" s="174"/>
      <c r="N41" s="174"/>
      <c r="O41" s="201"/>
      <c r="W41" s="7"/>
      <c r="X41" s="7"/>
    </row>
    <row r="42" spans="1:24" s="6" customFormat="1" ht="20.25" x14ac:dyDescent="0.3">
      <c r="A42" s="192" t="s">
        <v>115</v>
      </c>
      <c r="B42" s="49"/>
      <c r="C42" s="49"/>
      <c r="D42" s="170"/>
      <c r="E42" s="170"/>
      <c r="F42" s="47">
        <f>SUM(F36:F41)</f>
        <v>0</v>
      </c>
      <c r="G42"/>
      <c r="H42" s="174"/>
      <c r="I42" s="174"/>
      <c r="J42" s="174"/>
      <c r="K42" s="174"/>
      <c r="L42" s="174"/>
      <c r="M42" s="174"/>
      <c r="N42" s="174"/>
      <c r="O42" s="201"/>
      <c r="W42" s="7"/>
      <c r="X42" s="7"/>
    </row>
    <row r="43" spans="1:24" s="6" customFormat="1" ht="20.25" x14ac:dyDescent="0.3">
      <c r="A43" s="56"/>
      <c r="B43" s="49"/>
      <c r="C43" s="49"/>
      <c r="D43" s="173"/>
      <c r="E43" s="173"/>
      <c r="F43"/>
      <c r="G43"/>
      <c r="H43" s="174"/>
      <c r="I43" s="174"/>
      <c r="J43" s="174"/>
      <c r="K43" s="174"/>
      <c r="L43" s="174"/>
      <c r="M43" s="174"/>
      <c r="N43" s="174"/>
      <c r="O43" s="201"/>
      <c r="W43" s="7"/>
      <c r="X43" s="7"/>
    </row>
    <row r="44" spans="1:24" s="6" customFormat="1" ht="20.25" x14ac:dyDescent="0.3">
      <c r="A44" s="200" t="s">
        <v>49</v>
      </c>
      <c r="B44" s="172"/>
      <c r="C44" s="172"/>
      <c r="D44" s="173"/>
      <c r="E44" s="173"/>
      <c r="F44"/>
      <c r="G44"/>
      <c r="H44" s="174"/>
      <c r="I44" s="174"/>
      <c r="J44" s="174"/>
      <c r="K44" s="174"/>
      <c r="L44" s="174"/>
      <c r="M44" s="174"/>
      <c r="N44" s="174"/>
      <c r="O44" s="201"/>
      <c r="W44" s="7"/>
      <c r="X44" s="7"/>
    </row>
    <row r="45" spans="1:24" s="6" customFormat="1" ht="21" x14ac:dyDescent="0.35">
      <c r="A45" s="56" t="s">
        <v>50</v>
      </c>
      <c r="B45" s="49"/>
      <c r="C45" s="49"/>
      <c r="D45" s="173"/>
      <c r="E45" s="173"/>
      <c r="F45" s="220">
        <v>0</v>
      </c>
      <c r="G45"/>
      <c r="H45" s="174"/>
      <c r="I45" s="174"/>
      <c r="J45" s="174"/>
      <c r="K45" s="174"/>
      <c r="L45" s="174"/>
      <c r="M45" s="174"/>
      <c r="N45" s="174"/>
      <c r="O45" s="201"/>
      <c r="W45" s="7"/>
      <c r="X45" s="7"/>
    </row>
    <row r="46" spans="1:24" s="6" customFormat="1" ht="21" x14ac:dyDescent="0.35">
      <c r="A46" s="56" t="s">
        <v>51</v>
      </c>
      <c r="B46" s="49"/>
      <c r="C46" s="49"/>
      <c r="D46" s="173"/>
      <c r="E46" s="173"/>
      <c r="F46" s="220">
        <v>0</v>
      </c>
      <c r="G46"/>
      <c r="H46" s="174"/>
      <c r="I46" s="174"/>
      <c r="J46" s="174"/>
      <c r="K46" s="174"/>
      <c r="L46" s="174"/>
      <c r="M46" s="174"/>
      <c r="N46" s="174"/>
      <c r="O46" s="201"/>
      <c r="W46" s="7"/>
      <c r="X46" s="7"/>
    </row>
    <row r="47" spans="1:24" s="6" customFormat="1" ht="21" x14ac:dyDescent="0.35">
      <c r="A47" s="56" t="s">
        <v>52</v>
      </c>
      <c r="B47" s="49"/>
      <c r="C47" s="49"/>
      <c r="D47" s="173"/>
      <c r="E47" s="173"/>
      <c r="F47" s="220">
        <v>0</v>
      </c>
      <c r="G47"/>
      <c r="H47" s="174"/>
      <c r="I47" s="174"/>
      <c r="J47" s="174"/>
      <c r="K47" s="174"/>
      <c r="L47" s="174"/>
      <c r="M47" s="174"/>
      <c r="N47" s="174"/>
      <c r="O47" s="201"/>
      <c r="W47" s="7"/>
      <c r="X47" s="7"/>
    </row>
    <row r="48" spans="1:24" s="6" customFormat="1" ht="21" x14ac:dyDescent="0.35">
      <c r="A48" s="56" t="s">
        <v>95</v>
      </c>
      <c r="B48" s="49"/>
      <c r="C48" s="49"/>
      <c r="D48" s="173"/>
      <c r="E48" s="173"/>
      <c r="F48" s="220">
        <v>0</v>
      </c>
      <c r="G48"/>
      <c r="H48" s="174"/>
      <c r="I48" s="174"/>
      <c r="J48" s="174"/>
      <c r="K48" s="174"/>
      <c r="L48" s="174"/>
      <c r="M48" s="174"/>
      <c r="N48" s="174"/>
      <c r="O48" s="201"/>
      <c r="W48" s="7"/>
      <c r="X48" s="7"/>
    </row>
    <row r="49" spans="1:24" s="6" customFormat="1" ht="21" x14ac:dyDescent="0.35">
      <c r="A49" s="56" t="s">
        <v>53</v>
      </c>
      <c r="B49" s="49"/>
      <c r="C49" s="49"/>
      <c r="D49" s="173"/>
      <c r="E49" s="173"/>
      <c r="F49" s="220">
        <v>0</v>
      </c>
      <c r="G49"/>
      <c r="H49" s="174"/>
      <c r="I49" s="174"/>
      <c r="J49" s="174"/>
      <c r="K49" s="174"/>
      <c r="L49" s="174"/>
      <c r="M49" s="174"/>
      <c r="N49" s="174"/>
      <c r="O49" s="201"/>
      <c r="W49" s="7"/>
      <c r="X49" s="7"/>
    </row>
    <row r="50" spans="1:24" s="6" customFormat="1" ht="21" x14ac:dyDescent="0.35">
      <c r="A50" s="56" t="s">
        <v>54</v>
      </c>
      <c r="B50" s="49"/>
      <c r="C50" s="49"/>
      <c r="D50" s="173"/>
      <c r="E50" s="173"/>
      <c r="F50" s="220">
        <v>0</v>
      </c>
      <c r="G50"/>
      <c r="H50" s="174"/>
      <c r="I50" s="174"/>
      <c r="J50" s="174"/>
      <c r="K50" s="174"/>
      <c r="L50" s="174"/>
      <c r="M50" s="174"/>
      <c r="N50" s="174"/>
      <c r="O50" s="201"/>
      <c r="W50" s="7"/>
      <c r="X50" s="7"/>
    </row>
    <row r="51" spans="1:24" s="6" customFormat="1" ht="21" x14ac:dyDescent="0.35">
      <c r="A51" s="56" t="s">
        <v>41</v>
      </c>
      <c r="B51" s="49"/>
      <c r="C51" s="49"/>
      <c r="D51" s="173"/>
      <c r="E51" s="173"/>
      <c r="F51" s="220">
        <v>0</v>
      </c>
      <c r="G51"/>
      <c r="H51" s="174"/>
      <c r="I51" s="174"/>
      <c r="J51" s="174"/>
      <c r="K51" s="174"/>
      <c r="L51" s="174"/>
      <c r="M51" s="174"/>
      <c r="N51" s="174"/>
      <c r="O51" s="201"/>
      <c r="W51" s="7"/>
      <c r="X51" s="7"/>
    </row>
    <row r="52" spans="1:24" s="6" customFormat="1" ht="21" x14ac:dyDescent="0.35">
      <c r="A52" s="56" t="s">
        <v>42</v>
      </c>
      <c r="B52" s="49"/>
      <c r="C52" s="49"/>
      <c r="D52" s="173"/>
      <c r="E52" s="173"/>
      <c r="F52" s="220">
        <v>0</v>
      </c>
      <c r="G52"/>
      <c r="H52" s="174"/>
      <c r="I52" s="174"/>
      <c r="J52" s="174"/>
      <c r="K52" s="174"/>
      <c r="L52" s="174"/>
      <c r="M52" s="174"/>
      <c r="N52" s="174"/>
      <c r="O52" s="201"/>
      <c r="W52" s="7"/>
      <c r="X52" s="7"/>
    </row>
    <row r="53" spans="1:24" s="6" customFormat="1" ht="20.25" x14ac:dyDescent="0.3">
      <c r="A53" s="200" t="s">
        <v>55</v>
      </c>
      <c r="B53" s="172"/>
      <c r="C53" s="172"/>
      <c r="D53" s="173"/>
      <c r="E53" s="173"/>
      <c r="F53"/>
      <c r="G53"/>
      <c r="H53" s="174"/>
      <c r="I53" s="174"/>
      <c r="J53" s="174"/>
      <c r="K53" s="174"/>
      <c r="L53" s="174"/>
      <c r="M53" s="174"/>
      <c r="N53" s="174"/>
      <c r="O53" s="201"/>
      <c r="W53" s="7"/>
      <c r="X53" s="7"/>
    </row>
    <row r="54" spans="1:24" s="6" customFormat="1" ht="21" x14ac:dyDescent="0.35">
      <c r="A54" s="56" t="s">
        <v>43</v>
      </c>
      <c r="B54" s="49"/>
      <c r="C54" s="49"/>
      <c r="D54" s="173"/>
      <c r="E54" s="173"/>
      <c r="F54" s="220">
        <v>0</v>
      </c>
      <c r="G54"/>
      <c r="H54" s="174"/>
      <c r="I54" s="174"/>
      <c r="J54" s="174"/>
      <c r="K54" s="174"/>
      <c r="L54" s="174"/>
      <c r="M54" s="174"/>
      <c r="N54" s="174"/>
      <c r="O54" s="201"/>
      <c r="W54" s="7"/>
      <c r="X54" s="7"/>
    </row>
    <row r="55" spans="1:24" s="6" customFormat="1" ht="21" x14ac:dyDescent="0.35">
      <c r="A55" s="56" t="s">
        <v>56</v>
      </c>
      <c r="B55" s="49"/>
      <c r="C55" s="49"/>
      <c r="D55" s="173"/>
      <c r="E55" s="173"/>
      <c r="F55" s="220">
        <v>0</v>
      </c>
      <c r="G55"/>
      <c r="H55" s="174"/>
      <c r="I55" s="174"/>
      <c r="J55" s="174"/>
      <c r="K55" s="174"/>
      <c r="L55" s="174"/>
      <c r="M55" s="174"/>
      <c r="N55" s="174"/>
      <c r="O55" s="201"/>
      <c r="W55" s="7"/>
      <c r="X55" s="7"/>
    </row>
    <row r="56" spans="1:24" s="6" customFormat="1" ht="21" x14ac:dyDescent="0.35">
      <c r="A56" s="56" t="s">
        <v>57</v>
      </c>
      <c r="B56" s="49"/>
      <c r="C56" s="49"/>
      <c r="D56" s="173"/>
      <c r="E56" s="173"/>
      <c r="F56" s="220">
        <v>0</v>
      </c>
      <c r="G56"/>
      <c r="H56" s="174"/>
      <c r="I56" s="174"/>
      <c r="J56" s="174"/>
      <c r="K56" s="174"/>
      <c r="L56" s="174"/>
      <c r="M56" s="174"/>
      <c r="N56" s="174"/>
      <c r="O56" s="201"/>
      <c r="W56" s="7"/>
      <c r="X56" s="7"/>
    </row>
    <row r="57" spans="1:24" s="6" customFormat="1" ht="21" x14ac:dyDescent="0.35">
      <c r="A57" s="56" t="s">
        <v>111</v>
      </c>
      <c r="B57" s="49"/>
      <c r="C57" s="49"/>
      <c r="D57" s="173"/>
      <c r="E57" s="173"/>
      <c r="F57" s="220">
        <v>0</v>
      </c>
      <c r="G57"/>
      <c r="H57" s="174"/>
      <c r="I57" s="174"/>
      <c r="J57" s="174"/>
      <c r="K57" s="174"/>
      <c r="L57" s="174"/>
      <c r="M57" s="174"/>
      <c r="N57" s="174"/>
      <c r="O57" s="201"/>
      <c r="W57" s="7"/>
      <c r="X57" s="7"/>
    </row>
    <row r="58" spans="1:24" s="6" customFormat="1" ht="21" x14ac:dyDescent="0.35">
      <c r="A58" s="56" t="s">
        <v>44</v>
      </c>
      <c r="B58" s="49"/>
      <c r="C58" s="49"/>
      <c r="D58" s="173"/>
      <c r="E58" s="173"/>
      <c r="F58" s="220">
        <v>0</v>
      </c>
      <c r="G58"/>
      <c r="H58" s="174"/>
      <c r="I58" s="174"/>
      <c r="J58" s="174"/>
      <c r="K58" s="174"/>
      <c r="L58" s="174"/>
      <c r="M58" s="174"/>
      <c r="N58" s="174"/>
      <c r="O58" s="201"/>
      <c r="W58" s="7"/>
      <c r="X58" s="7"/>
    </row>
    <row r="59" spans="1:24" s="6" customFormat="1" ht="21" x14ac:dyDescent="0.35">
      <c r="A59" s="56" t="s">
        <v>8</v>
      </c>
      <c r="B59" s="49"/>
      <c r="C59" s="49"/>
      <c r="D59" s="173"/>
      <c r="E59" s="173"/>
      <c r="F59" s="220">
        <v>0</v>
      </c>
      <c r="G59"/>
      <c r="H59" s="174"/>
      <c r="I59" s="174"/>
      <c r="J59" s="174"/>
      <c r="K59" s="174"/>
      <c r="L59" s="174"/>
      <c r="M59" s="174"/>
      <c r="N59" s="174"/>
      <c r="O59" s="201"/>
      <c r="W59" s="7"/>
      <c r="X59" s="7"/>
    </row>
    <row r="60" spans="1:24" s="6" customFormat="1" ht="20.25" x14ac:dyDescent="0.3">
      <c r="A60" s="56"/>
      <c r="B60" s="49"/>
      <c r="C60" s="49"/>
      <c r="D60" s="173"/>
      <c r="E60" s="173"/>
      <c r="F60"/>
      <c r="G60"/>
      <c r="H60" s="174"/>
      <c r="I60" s="174"/>
      <c r="J60" s="174"/>
      <c r="K60" s="174"/>
      <c r="L60" s="174"/>
      <c r="M60" s="174"/>
      <c r="N60" s="174"/>
      <c r="O60" s="201"/>
      <c r="W60" s="7"/>
      <c r="X60" s="7"/>
    </row>
    <row r="61" spans="1:24" s="7" customFormat="1" ht="20.25" x14ac:dyDescent="0.3">
      <c r="A61" s="157" t="s">
        <v>116</v>
      </c>
      <c r="B61" s="49"/>
      <c r="C61" s="49"/>
      <c r="D61" s="170"/>
      <c r="E61" s="170"/>
      <c r="F61" s="47">
        <f>SUM(F45:F60)</f>
        <v>0</v>
      </c>
      <c r="G61" s="49"/>
      <c r="H61" s="49"/>
      <c r="I61" s="49"/>
      <c r="J61" s="49"/>
      <c r="K61" s="49"/>
      <c r="L61" s="49"/>
      <c r="M61" s="49"/>
      <c r="N61" s="49"/>
      <c r="O61" s="197"/>
    </row>
    <row r="62" spans="1:24" s="7" customFormat="1" ht="20.25" x14ac:dyDescent="0.3">
      <c r="A62" s="192"/>
      <c r="B62" s="49"/>
      <c r="C62" s="49"/>
      <c r="D62" s="170"/>
      <c r="E62" s="170"/>
      <c r="F62" s="47"/>
      <c r="G62" s="49"/>
      <c r="H62" s="49"/>
      <c r="I62" s="49"/>
      <c r="J62" s="49"/>
      <c r="K62" s="49"/>
      <c r="L62" s="49"/>
      <c r="M62" s="49"/>
      <c r="N62" s="49"/>
      <c r="O62" s="197"/>
    </row>
    <row r="63" spans="1:24" s="7" customFormat="1" ht="20.25" x14ac:dyDescent="0.3">
      <c r="A63" s="56" t="s">
        <v>9</v>
      </c>
      <c r="B63" s="49"/>
      <c r="C63" s="49"/>
      <c r="D63" s="170"/>
      <c r="E63" s="170"/>
      <c r="F63" s="47">
        <f>F42+F61</f>
        <v>0</v>
      </c>
      <c r="G63" s="49"/>
      <c r="H63" s="49"/>
      <c r="I63" s="49"/>
      <c r="J63" s="47">
        <f>F63</f>
        <v>0</v>
      </c>
      <c r="K63" s="49"/>
      <c r="L63" s="47">
        <f>J63</f>
        <v>0</v>
      </c>
      <c r="M63" s="49"/>
      <c r="N63" s="49"/>
      <c r="O63" s="198">
        <f>L63</f>
        <v>0</v>
      </c>
    </row>
    <row r="64" spans="1:24" s="7" customFormat="1" ht="20.25" x14ac:dyDescent="0.3">
      <c r="A64" s="56"/>
      <c r="B64" s="49"/>
      <c r="C64" s="49"/>
      <c r="D64" s="170"/>
      <c r="E64" s="170"/>
      <c r="F64" s="49"/>
      <c r="G64" s="49"/>
      <c r="H64" s="49"/>
      <c r="I64" s="49"/>
      <c r="J64" s="49"/>
      <c r="K64" s="49"/>
      <c r="L64" s="49"/>
      <c r="M64" s="49"/>
      <c r="N64" s="49"/>
      <c r="O64" s="197"/>
    </row>
    <row r="65" spans="1:24" s="7" customFormat="1" ht="20.25" x14ac:dyDescent="0.3">
      <c r="A65" s="56"/>
      <c r="B65" s="49"/>
      <c r="C65" s="49"/>
      <c r="D65" s="170"/>
      <c r="E65" s="170"/>
      <c r="F65" s="49"/>
      <c r="G65" s="49"/>
      <c r="H65" s="49"/>
      <c r="I65" s="49"/>
      <c r="J65" s="49"/>
      <c r="K65" s="49"/>
      <c r="L65" s="49"/>
      <c r="M65" s="49"/>
      <c r="N65" s="49"/>
      <c r="O65" s="197"/>
    </row>
    <row r="66" spans="1:24" s="7" customFormat="1" ht="20.25" x14ac:dyDescent="0.3">
      <c r="A66" s="56"/>
      <c r="B66" s="49"/>
      <c r="C66" s="49"/>
      <c r="D66" s="170"/>
      <c r="E66" s="170"/>
      <c r="F66" s="49"/>
      <c r="G66" s="49"/>
      <c r="H66" s="49"/>
      <c r="I66" s="49"/>
      <c r="J66" s="49"/>
      <c r="K66" s="49"/>
      <c r="L66" s="49"/>
      <c r="M66" s="49"/>
      <c r="N66" s="49"/>
      <c r="O66" s="197"/>
    </row>
    <row r="67" spans="1:24" s="16" customFormat="1" ht="20.25" x14ac:dyDescent="0.3">
      <c r="A67" s="194" t="s">
        <v>12</v>
      </c>
      <c r="B67" s="52"/>
      <c r="C67" s="52"/>
      <c r="D67" s="53"/>
      <c r="E67" s="53"/>
      <c r="F67" s="49"/>
      <c r="G67" s="49"/>
      <c r="H67" s="49"/>
      <c r="I67" s="49"/>
      <c r="J67" s="49"/>
      <c r="K67" s="49"/>
      <c r="L67" s="49"/>
      <c r="M67" s="49"/>
      <c r="N67" s="49"/>
      <c r="O67" s="197"/>
    </row>
    <row r="68" spans="1:24" s="7" customFormat="1" ht="20.25" x14ac:dyDescent="0.3">
      <c r="A68" s="56" t="s">
        <v>11</v>
      </c>
      <c r="B68" s="49"/>
      <c r="C68" s="49"/>
      <c r="D68" s="170"/>
      <c r="E68" s="170"/>
      <c r="F68" s="49"/>
      <c r="G68" s="49"/>
      <c r="H68" s="49"/>
      <c r="I68" s="49"/>
      <c r="J68" s="47">
        <f>SUM(J27-J63)</f>
        <v>0</v>
      </c>
      <c r="K68" s="49"/>
      <c r="L68" s="47">
        <f>SUM(L27-L63)</f>
        <v>0</v>
      </c>
      <c r="M68" s="49"/>
      <c r="N68" s="49"/>
      <c r="O68" s="198">
        <f>SUM(O27-O63)</f>
        <v>0</v>
      </c>
    </row>
    <row r="69" spans="1:24" s="7" customFormat="1" ht="15" x14ac:dyDescent="0.2">
      <c r="A69" s="202"/>
      <c r="D69" s="175"/>
      <c r="E69" s="175"/>
      <c r="O69" s="203"/>
    </row>
    <row r="70" spans="1:24" s="7" customFormat="1" ht="15" x14ac:dyDescent="0.2">
      <c r="A70" s="202"/>
      <c r="D70" s="175"/>
      <c r="E70" s="175"/>
      <c r="O70" s="203"/>
    </row>
    <row r="71" spans="1:24" s="7" customFormat="1" ht="45" customHeight="1" x14ac:dyDescent="0.3">
      <c r="A71" s="192" t="s">
        <v>10</v>
      </c>
      <c r="B71" s="46"/>
      <c r="C71" s="176" t="s">
        <v>110</v>
      </c>
      <c r="D71" s="177"/>
      <c r="E71" s="178"/>
      <c r="F71" s="176" t="s">
        <v>99</v>
      </c>
      <c r="G71" s="176" t="s">
        <v>100</v>
      </c>
      <c r="H71" s="176" t="s">
        <v>91</v>
      </c>
      <c r="I71" s="179"/>
      <c r="J71" s="180" t="s">
        <v>92</v>
      </c>
      <c r="K71" s="180"/>
      <c r="L71" s="180" t="s">
        <v>89</v>
      </c>
      <c r="M71" s="180"/>
      <c r="N71" s="180"/>
      <c r="O71" s="204" t="s">
        <v>90</v>
      </c>
    </row>
    <row r="72" spans="1:24" s="4" customFormat="1" ht="20.25" x14ac:dyDescent="0.3">
      <c r="A72" s="56" t="s">
        <v>93</v>
      </c>
      <c r="B72" s="45"/>
      <c r="C72" s="158"/>
      <c r="D72" s="156"/>
      <c r="E72" s="159"/>
      <c r="F72" s="159"/>
      <c r="G72" s="159"/>
      <c r="H72" s="160"/>
      <c r="I72" s="181"/>
      <c r="J72" s="54">
        <f>IFERROR(Calculator!C29,0)</f>
        <v>0</v>
      </c>
      <c r="K72" s="182"/>
      <c r="L72" s="54">
        <f>IFERROR(Calculator!H29,0)</f>
        <v>0</v>
      </c>
      <c r="M72" s="182"/>
      <c r="N72" s="182"/>
      <c r="O72" s="205">
        <f>IFERROR(Calculator!M29,0)</f>
        <v>0</v>
      </c>
      <c r="W72" s="8"/>
      <c r="X72" s="8"/>
    </row>
    <row r="73" spans="1:24" s="7" customFormat="1" ht="20.25" x14ac:dyDescent="0.3">
      <c r="A73" s="56"/>
      <c r="B73" s="46"/>
      <c r="C73" s="46"/>
      <c r="D73" s="55"/>
      <c r="E73" s="55"/>
      <c r="F73" s="46"/>
      <c r="G73" s="46"/>
      <c r="H73" s="46"/>
      <c r="I73" s="46"/>
      <c r="J73" s="46"/>
      <c r="K73" s="46"/>
      <c r="L73" s="46"/>
      <c r="M73" s="46"/>
      <c r="N73" s="46"/>
      <c r="O73" s="206"/>
    </row>
    <row r="74" spans="1:24" s="7" customFormat="1" ht="20.25" x14ac:dyDescent="0.3">
      <c r="A74" s="56" t="s">
        <v>98</v>
      </c>
      <c r="B74" s="46"/>
      <c r="C74" s="158"/>
      <c r="D74" s="156"/>
      <c r="E74" s="159"/>
      <c r="F74" s="159"/>
      <c r="G74" s="159"/>
      <c r="H74" s="160"/>
      <c r="I74" s="181"/>
      <c r="J74" s="54">
        <f>Calculator!C65</f>
        <v>0</v>
      </c>
      <c r="K74" s="182"/>
      <c r="L74" s="54">
        <f>Calculator!H65</f>
        <v>0</v>
      </c>
      <c r="M74" s="182"/>
      <c r="N74" s="182"/>
      <c r="O74" s="205">
        <f>Calculator!M65</f>
        <v>0</v>
      </c>
    </row>
    <row r="75" spans="1:24" s="7" customFormat="1" ht="20.25" x14ac:dyDescent="0.3">
      <c r="A75" s="56"/>
      <c r="B75" s="46"/>
      <c r="C75" s="46"/>
      <c r="D75" s="55"/>
      <c r="E75" s="55"/>
      <c r="F75" s="46"/>
      <c r="G75" s="46"/>
      <c r="H75" s="46"/>
      <c r="I75" s="46"/>
      <c r="J75" s="46"/>
      <c r="K75" s="46"/>
      <c r="L75" s="46"/>
      <c r="M75" s="46"/>
      <c r="N75" s="46"/>
      <c r="O75" s="206"/>
    </row>
    <row r="76" spans="1:24" s="7" customFormat="1" ht="20.25" x14ac:dyDescent="0.3">
      <c r="A76" s="56" t="s">
        <v>101</v>
      </c>
      <c r="B76" s="46"/>
      <c r="C76" s="163">
        <f>C74+C72</f>
        <v>0</v>
      </c>
      <c r="D76" s="55"/>
      <c r="E76" s="55"/>
      <c r="F76" s="46"/>
      <c r="G76" s="46"/>
      <c r="H76" s="46"/>
      <c r="I76" s="46"/>
      <c r="J76" s="47">
        <f>J74+J72</f>
        <v>0</v>
      </c>
      <c r="K76" s="46"/>
      <c r="L76" s="47">
        <f>L74+L72</f>
        <v>0</v>
      </c>
      <c r="M76" s="46"/>
      <c r="N76" s="46"/>
      <c r="O76" s="198">
        <f>O74+O72</f>
        <v>0</v>
      </c>
    </row>
    <row r="77" spans="1:24" s="7" customFormat="1" ht="23.25" x14ac:dyDescent="0.3">
      <c r="A77" s="56"/>
      <c r="B77" s="46"/>
      <c r="C77" s="183" t="str">
        <f>IF(OR(ISBLANK(H72),ISBLANK(G72),ISBLANK(F72),ISBLANK(C72),ISBLANK(H74),ISBLANK(G74),ISBLANK(F74),ISBLANK(C74))," Please Complete Mortgage Details Above","")</f>
        <v xml:space="preserve"> Please Complete Mortgage Details Above</v>
      </c>
      <c r="D77" s="183"/>
      <c r="E77" s="183"/>
      <c r="F77" s="183"/>
      <c r="G77" s="183"/>
      <c r="H77" s="183"/>
      <c r="I77" s="46"/>
      <c r="J77" s="49"/>
      <c r="K77" s="46"/>
      <c r="L77" s="49"/>
      <c r="M77" s="46"/>
      <c r="N77" s="46"/>
      <c r="O77" s="197"/>
    </row>
    <row r="78" spans="1:24" s="7" customFormat="1" ht="20.25" x14ac:dyDescent="0.3">
      <c r="A78" s="56"/>
      <c r="B78" s="46"/>
      <c r="C78" s="46"/>
      <c r="D78" s="55"/>
      <c r="E78" s="55"/>
      <c r="F78" s="46"/>
      <c r="G78" s="46"/>
      <c r="H78" s="46"/>
      <c r="I78" s="46"/>
      <c r="J78" s="46"/>
      <c r="K78" s="46"/>
      <c r="L78" s="46"/>
      <c r="M78" s="46"/>
      <c r="N78" s="46"/>
      <c r="O78" s="206"/>
    </row>
    <row r="79" spans="1:24" s="16" customFormat="1" ht="20.25" x14ac:dyDescent="0.3">
      <c r="A79" s="192" t="s">
        <v>13</v>
      </c>
      <c r="B79" s="45"/>
      <c r="C79" s="45"/>
      <c r="D79" s="184"/>
      <c r="E79" s="184"/>
      <c r="F79" s="46"/>
      <c r="G79" s="46"/>
      <c r="H79" s="46"/>
      <c r="I79" s="46"/>
      <c r="J79" s="47">
        <f>SUM(J68-J72-J74)</f>
        <v>0</v>
      </c>
      <c r="K79" s="49"/>
      <c r="L79" s="47">
        <f>SUM(L68-L72-L74)</f>
        <v>0</v>
      </c>
      <c r="M79" s="49"/>
      <c r="N79" s="49"/>
      <c r="O79" s="198">
        <f>SUM(O68-O72-O74)</f>
        <v>0</v>
      </c>
    </row>
    <row r="80" spans="1:24" s="7" customFormat="1" ht="15" x14ac:dyDescent="0.2">
      <c r="A80" s="202"/>
      <c r="D80" s="175"/>
      <c r="E80" s="175"/>
      <c r="O80" s="203"/>
    </row>
    <row r="81" spans="1:15" customFormat="1" x14ac:dyDescent="0.2">
      <c r="A81" s="67"/>
      <c r="D81" s="166"/>
      <c r="E81" s="166"/>
      <c r="O81" s="154"/>
    </row>
    <row r="82" spans="1:15" customFormat="1" ht="23.25" x14ac:dyDescent="0.35">
      <c r="A82" s="207" t="s">
        <v>35</v>
      </c>
      <c r="B82" s="211" t="str">
        <f>IFERROR(IF(O79&lt;(N27),"Do Not Proceed",IF(AND(O79&gt;=(N27),(O79&lt;(N27))),"Refer to Branch Manager / Head of Lending","Proceed subject to Income Multiple Criteria")),"Please complete all required details to view outcome")</f>
        <v>Proceed subject to Income Multiple Criteria</v>
      </c>
      <c r="C82" s="8"/>
      <c r="D82" s="166"/>
      <c r="E82" s="166"/>
      <c r="H82" s="8"/>
      <c r="K82" s="185"/>
      <c r="L82" s="185"/>
      <c r="M82" s="185"/>
      <c r="N82" s="185"/>
      <c r="O82" s="208"/>
    </row>
    <row r="83" spans="1:15" customFormat="1" ht="23.25" x14ac:dyDescent="0.35">
      <c r="A83" s="207"/>
      <c r="B83" s="8"/>
      <c r="C83" s="8"/>
      <c r="D83" s="166"/>
      <c r="E83" s="166"/>
      <c r="H83" s="8"/>
      <c r="J83" s="185"/>
      <c r="K83" s="185"/>
      <c r="L83" s="185"/>
      <c r="M83" s="185"/>
      <c r="N83" s="185"/>
      <c r="O83" s="208"/>
    </row>
    <row r="84" spans="1:15" customFormat="1" ht="26.25" x14ac:dyDescent="0.4">
      <c r="A84" s="209" t="s">
        <v>180</v>
      </c>
      <c r="B84" s="8"/>
      <c r="C84" s="8"/>
      <c r="D84" s="166"/>
      <c r="E84" s="166"/>
      <c r="H84" s="8"/>
      <c r="J84" s="185"/>
      <c r="K84" s="185"/>
      <c r="L84" s="185"/>
      <c r="M84" s="185"/>
      <c r="N84" s="185"/>
      <c r="O84" s="208"/>
    </row>
    <row r="85" spans="1:15" s="7" customFormat="1" ht="15" x14ac:dyDescent="0.2">
      <c r="A85" s="202"/>
      <c r="D85" s="175"/>
      <c r="E85" s="175"/>
      <c r="O85" s="203"/>
    </row>
    <row r="86" spans="1:15" s="7" customFormat="1" ht="15" x14ac:dyDescent="0.2">
      <c r="A86" s="202"/>
      <c r="D86" s="175"/>
      <c r="E86" s="175"/>
      <c r="O86" s="203"/>
    </row>
    <row r="87" spans="1:15" s="7" customFormat="1" ht="20.25" x14ac:dyDescent="0.3">
      <c r="A87" s="192" t="s">
        <v>36</v>
      </c>
      <c r="B87" s="224" t="str">
        <f>IFERROR(SUM((C72+C74)/(D27+E27)),"")</f>
        <v/>
      </c>
      <c r="C87" s="225"/>
      <c r="D87" s="46"/>
      <c r="E87" s="46"/>
      <c r="F87" s="46"/>
      <c r="G87" s="46"/>
      <c r="H87" s="46"/>
      <c r="I87" s="46"/>
      <c r="J87" s="46"/>
      <c r="K87" s="46"/>
      <c r="L87" s="46"/>
      <c r="O87" s="203"/>
    </row>
    <row r="88" spans="1:15" s="7" customFormat="1" ht="20.25" x14ac:dyDescent="0.3">
      <c r="A88" s="56"/>
      <c r="B88" s="226"/>
      <c r="C88" s="227"/>
      <c r="D88" s="46"/>
      <c r="E88" s="46"/>
      <c r="F88" s="46"/>
      <c r="G88" s="46"/>
      <c r="H88" s="46"/>
      <c r="I88" s="46"/>
      <c r="J88" s="46"/>
      <c r="K88" s="46"/>
      <c r="L88" s="46"/>
      <c r="O88" s="203"/>
    </row>
    <row r="89" spans="1:15" s="7" customFormat="1" ht="20.25" x14ac:dyDescent="0.3">
      <c r="A89" s="56"/>
      <c r="B89" s="46"/>
      <c r="C89" s="46"/>
      <c r="D89" s="55"/>
      <c r="E89" s="55"/>
      <c r="F89" s="46"/>
      <c r="G89" s="46"/>
      <c r="H89" s="46"/>
      <c r="I89" s="46"/>
      <c r="J89" s="46"/>
      <c r="K89" s="46"/>
      <c r="L89" s="46"/>
      <c r="O89" s="203"/>
    </row>
    <row r="90" spans="1:15" s="7" customFormat="1" ht="20.25" x14ac:dyDescent="0.3">
      <c r="A90" s="228" t="s">
        <v>181</v>
      </c>
      <c r="B90" s="229"/>
      <c r="C90" s="46"/>
      <c r="D90" s="55"/>
      <c r="E90" s="55"/>
      <c r="F90" s="46"/>
      <c r="G90" s="46"/>
      <c r="H90" s="46"/>
      <c r="I90" s="46"/>
      <c r="J90" s="46"/>
      <c r="K90" s="46"/>
      <c r="L90" s="46"/>
      <c r="O90" s="203"/>
    </row>
    <row r="91" spans="1:15" s="7" customFormat="1" ht="20.25" x14ac:dyDescent="0.3">
      <c r="A91" s="161" t="s">
        <v>182</v>
      </c>
      <c r="B91" s="162" t="s">
        <v>183</v>
      </c>
      <c r="C91" s="46"/>
      <c r="D91" s="55"/>
      <c r="E91" s="55"/>
      <c r="F91" s="46"/>
      <c r="G91" s="46"/>
      <c r="H91" s="46"/>
      <c r="I91" s="46"/>
      <c r="J91" s="46"/>
      <c r="K91" s="46"/>
      <c r="L91" s="46"/>
      <c r="O91" s="203"/>
    </row>
    <row r="92" spans="1:15" s="7" customFormat="1" ht="20.25" x14ac:dyDescent="0.3">
      <c r="A92" s="161" t="s">
        <v>184</v>
      </c>
      <c r="B92" s="162" t="s">
        <v>185</v>
      </c>
      <c r="C92" s="46"/>
      <c r="D92" s="55"/>
      <c r="E92" s="55"/>
      <c r="F92" s="46"/>
      <c r="G92" s="46"/>
      <c r="H92" s="46"/>
      <c r="I92" s="46"/>
      <c r="J92" s="46"/>
      <c r="K92" s="46"/>
      <c r="L92" s="46"/>
      <c r="O92" s="203"/>
    </row>
    <row r="93" spans="1:15" s="7" customFormat="1" ht="20.25" x14ac:dyDescent="0.3">
      <c r="A93" s="161" t="s">
        <v>186</v>
      </c>
      <c r="B93" s="162" t="s">
        <v>190</v>
      </c>
      <c r="C93" s="46"/>
      <c r="D93" s="55"/>
      <c r="E93" s="55"/>
      <c r="F93" s="46"/>
      <c r="G93" s="46"/>
      <c r="H93" s="46"/>
      <c r="I93" s="46"/>
      <c r="J93" s="46"/>
      <c r="K93" s="46"/>
      <c r="L93" s="46"/>
      <c r="O93" s="203"/>
    </row>
    <row r="94" spans="1:15" s="7" customFormat="1" ht="20.25" x14ac:dyDescent="0.3">
      <c r="A94" s="161" t="s">
        <v>187</v>
      </c>
      <c r="B94" s="162" t="s">
        <v>203</v>
      </c>
      <c r="C94" s="46"/>
      <c r="D94" s="55"/>
      <c r="E94" s="55"/>
      <c r="F94" s="46"/>
      <c r="G94" s="46"/>
      <c r="H94" s="46"/>
      <c r="I94" s="46"/>
      <c r="J94" s="46"/>
      <c r="K94" s="46"/>
      <c r="L94" s="46"/>
      <c r="O94" s="203"/>
    </row>
    <row r="95" spans="1:15" s="7" customFormat="1" ht="20.25" x14ac:dyDescent="0.3">
      <c r="A95" s="56"/>
      <c r="B95" s="46"/>
      <c r="C95" s="46"/>
      <c r="D95" s="55"/>
      <c r="E95" s="55"/>
      <c r="F95" s="46"/>
      <c r="G95" s="46"/>
      <c r="H95" s="46"/>
      <c r="I95" s="46"/>
      <c r="J95" s="46"/>
      <c r="K95" s="46"/>
      <c r="L95" s="46"/>
      <c r="O95" s="203"/>
    </row>
    <row r="96" spans="1:15" s="7" customFormat="1" ht="20.25" x14ac:dyDescent="0.3">
      <c r="A96" s="222" t="s">
        <v>206</v>
      </c>
      <c r="B96" s="46"/>
      <c r="C96" s="46"/>
      <c r="D96" s="55"/>
      <c r="E96" s="55"/>
      <c r="F96" s="46"/>
      <c r="G96" s="46"/>
      <c r="H96" s="46"/>
      <c r="I96" s="46"/>
      <c r="J96" s="46"/>
      <c r="K96" s="46"/>
      <c r="L96" s="46"/>
      <c r="O96" s="203"/>
    </row>
    <row r="97" spans="1:24" s="7" customFormat="1" ht="47.25" customHeight="1" x14ac:dyDescent="0.3">
      <c r="A97" s="223">
        <f>IFERROR(
IF(OR($B$27&gt;50270,$C$27&gt;50270),
J76*1.45,
IF(AND($B$27&lt;50270,$C$27&lt;50270),
J76*1.25,
""
)
),
""
)</f>
        <v>0</v>
      </c>
      <c r="B97" s="46"/>
      <c r="C97" s="46"/>
      <c r="D97" s="55"/>
      <c r="E97" s="55"/>
      <c r="F97" s="46"/>
      <c r="G97" s="46"/>
      <c r="H97" s="46"/>
      <c r="I97" s="46"/>
      <c r="J97" s="46"/>
      <c r="K97" s="46"/>
      <c r="L97" s="46"/>
      <c r="O97" s="203"/>
    </row>
    <row r="98" spans="1:24" s="7" customFormat="1" ht="20.25" x14ac:dyDescent="0.3">
      <c r="A98" s="56"/>
      <c r="B98" s="46"/>
      <c r="C98" s="46"/>
      <c r="D98" s="55"/>
      <c r="E98" s="55"/>
      <c r="F98" s="46"/>
      <c r="G98" s="46"/>
      <c r="H98" s="46"/>
      <c r="I98" s="46"/>
      <c r="J98" s="46"/>
      <c r="K98" s="46"/>
      <c r="L98" s="46"/>
      <c r="O98" s="203"/>
    </row>
    <row r="99" spans="1:24" s="7" customFormat="1" ht="15.75" x14ac:dyDescent="0.25">
      <c r="A99" s="164" t="s">
        <v>188</v>
      </c>
      <c r="B99" s="186"/>
      <c r="C99" s="186"/>
      <c r="D99" s="186"/>
      <c r="E99" s="186"/>
      <c r="F99" s="186"/>
      <c r="G99" s="186"/>
      <c r="H99" s="186"/>
      <c r="I99" s="186"/>
      <c r="J99" s="186"/>
      <c r="K99" s="186"/>
      <c r="L99" s="186"/>
      <c r="M99" s="187"/>
      <c r="O99" s="203"/>
    </row>
    <row r="100" spans="1:24" s="6" customFormat="1" ht="35.1" customHeight="1" x14ac:dyDescent="0.2">
      <c r="A100" s="230"/>
      <c r="B100" s="231"/>
      <c r="C100" s="231"/>
      <c r="D100" s="231"/>
      <c r="E100" s="231"/>
      <c r="F100" s="231"/>
      <c r="G100" s="231"/>
      <c r="H100" s="231"/>
      <c r="I100" s="231"/>
      <c r="J100" s="231"/>
      <c r="K100" s="231"/>
      <c r="L100" s="231"/>
      <c r="M100" s="232"/>
      <c r="N100"/>
      <c r="O100" s="154"/>
      <c r="W100" s="7"/>
      <c r="X100" s="7"/>
    </row>
    <row r="101" spans="1:24" s="6" customFormat="1" ht="35.25" customHeight="1" x14ac:dyDescent="0.2">
      <c r="A101" s="233"/>
      <c r="B101" s="234"/>
      <c r="C101" s="234"/>
      <c r="D101" s="234"/>
      <c r="E101" s="234"/>
      <c r="F101" s="234"/>
      <c r="G101" s="234"/>
      <c r="H101" s="234"/>
      <c r="I101" s="234"/>
      <c r="J101" s="234"/>
      <c r="K101" s="234"/>
      <c r="L101" s="234"/>
      <c r="M101" s="235"/>
      <c r="N101"/>
      <c r="O101" s="154"/>
      <c r="W101" s="7"/>
      <c r="X101" s="7"/>
    </row>
    <row r="102" spans="1:24" s="6" customFormat="1" ht="35.25" customHeight="1" x14ac:dyDescent="0.2">
      <c r="A102" s="233"/>
      <c r="B102" s="234"/>
      <c r="C102" s="234"/>
      <c r="D102" s="234"/>
      <c r="E102" s="234"/>
      <c r="F102" s="234"/>
      <c r="G102" s="234"/>
      <c r="H102" s="234"/>
      <c r="I102" s="234"/>
      <c r="J102" s="234"/>
      <c r="K102" s="234"/>
      <c r="L102" s="234"/>
      <c r="M102" s="235"/>
      <c r="N102"/>
      <c r="O102" s="154"/>
      <c r="W102" s="7"/>
      <c r="X102" s="7"/>
    </row>
    <row r="103" spans="1:24" s="6" customFormat="1" ht="35.25" customHeight="1" x14ac:dyDescent="0.2">
      <c r="A103" s="233"/>
      <c r="B103" s="234"/>
      <c r="C103" s="234"/>
      <c r="D103" s="234"/>
      <c r="E103" s="234"/>
      <c r="F103" s="234"/>
      <c r="G103" s="234"/>
      <c r="H103" s="234"/>
      <c r="I103" s="234"/>
      <c r="J103" s="234"/>
      <c r="K103" s="234"/>
      <c r="L103" s="234"/>
      <c r="M103" s="235"/>
      <c r="N103"/>
      <c r="O103" s="154"/>
      <c r="W103" s="7"/>
      <c r="X103" s="7"/>
    </row>
    <row r="104" spans="1:24" s="6" customFormat="1" ht="35.25" customHeight="1" x14ac:dyDescent="0.2">
      <c r="A104" s="233"/>
      <c r="B104" s="234"/>
      <c r="C104" s="234"/>
      <c r="D104" s="234"/>
      <c r="E104" s="234"/>
      <c r="F104" s="234"/>
      <c r="G104" s="234"/>
      <c r="H104" s="234"/>
      <c r="I104" s="234"/>
      <c r="J104" s="234"/>
      <c r="K104" s="234"/>
      <c r="L104" s="234"/>
      <c r="M104" s="235"/>
      <c r="O104" s="11"/>
      <c r="W104" s="7"/>
      <c r="X104" s="7"/>
    </row>
    <row r="105" spans="1:24" s="6" customFormat="1" ht="35.25" customHeight="1" x14ac:dyDescent="0.2">
      <c r="A105" s="233"/>
      <c r="B105" s="234"/>
      <c r="C105" s="234"/>
      <c r="D105" s="234"/>
      <c r="E105" s="234"/>
      <c r="F105" s="234"/>
      <c r="G105" s="234"/>
      <c r="H105" s="234"/>
      <c r="I105" s="234"/>
      <c r="J105" s="234"/>
      <c r="K105" s="234"/>
      <c r="L105" s="234"/>
      <c r="M105" s="235"/>
      <c r="O105" s="11"/>
      <c r="W105" s="7"/>
      <c r="X105" s="7"/>
    </row>
    <row r="106" spans="1:24" s="6" customFormat="1" ht="35.25" customHeight="1" x14ac:dyDescent="0.2">
      <c r="A106" s="233"/>
      <c r="B106" s="234"/>
      <c r="C106" s="234"/>
      <c r="D106" s="234"/>
      <c r="E106" s="234"/>
      <c r="F106" s="234"/>
      <c r="G106" s="234"/>
      <c r="H106" s="234"/>
      <c r="I106" s="234"/>
      <c r="J106" s="234"/>
      <c r="K106" s="234"/>
      <c r="L106" s="234"/>
      <c r="M106" s="235"/>
      <c r="O106" s="11"/>
      <c r="W106" s="7"/>
      <c r="X106" s="7"/>
    </row>
    <row r="107" spans="1:24" s="6" customFormat="1" ht="35.25" customHeight="1" x14ac:dyDescent="0.2">
      <c r="A107" s="233"/>
      <c r="B107" s="234"/>
      <c r="C107" s="234"/>
      <c r="D107" s="234"/>
      <c r="E107" s="234"/>
      <c r="F107" s="234"/>
      <c r="G107" s="234"/>
      <c r="H107" s="234"/>
      <c r="I107" s="234"/>
      <c r="J107" s="234"/>
      <c r="K107" s="234"/>
      <c r="L107" s="234"/>
      <c r="M107" s="235"/>
      <c r="O107" s="11"/>
      <c r="W107" s="7"/>
      <c r="X107" s="7"/>
    </row>
    <row r="108" spans="1:24" s="6" customFormat="1" ht="35.25" customHeight="1" x14ac:dyDescent="0.2">
      <c r="A108" s="236"/>
      <c r="B108" s="237"/>
      <c r="C108" s="237"/>
      <c r="D108" s="237"/>
      <c r="E108" s="237"/>
      <c r="F108" s="237"/>
      <c r="G108" s="237"/>
      <c r="H108" s="237"/>
      <c r="I108" s="237"/>
      <c r="J108" s="237"/>
      <c r="K108" s="237"/>
      <c r="L108" s="237"/>
      <c r="M108" s="238"/>
      <c r="O108" s="11"/>
      <c r="W108" s="7"/>
      <c r="X108" s="7"/>
    </row>
    <row r="109" spans="1:24" s="6" customFormat="1" ht="20.25" x14ac:dyDescent="0.3">
      <c r="A109" s="56"/>
      <c r="B109" s="46"/>
      <c r="C109" s="46"/>
      <c r="D109" s="57"/>
      <c r="E109" s="57"/>
      <c r="F109" s="58"/>
      <c r="G109" s="58"/>
      <c r="H109" s="58"/>
      <c r="I109" s="58"/>
      <c r="J109" s="58"/>
      <c r="K109" s="58"/>
      <c r="L109" s="58"/>
      <c r="O109" s="11"/>
      <c r="W109" s="7"/>
      <c r="X109" s="7"/>
    </row>
    <row r="110" spans="1:24" s="6" customFormat="1" ht="20.25" x14ac:dyDescent="0.3">
      <c r="A110" s="210" t="s">
        <v>189</v>
      </c>
      <c r="B110" s="188"/>
      <c r="C110" s="46"/>
      <c r="D110" s="57"/>
      <c r="E110" s="57"/>
      <c r="F110" s="58"/>
      <c r="G110" s="58"/>
      <c r="H110" s="58"/>
      <c r="I110" s="58"/>
      <c r="J110" s="189" t="s">
        <v>94</v>
      </c>
      <c r="K110" s="84"/>
      <c r="L110" s="165">
        <f ca="1">TODAY()</f>
        <v>46316</v>
      </c>
      <c r="O110" s="11"/>
      <c r="W110" s="7"/>
      <c r="X110" s="7"/>
    </row>
    <row r="111" spans="1:24" s="6" customFormat="1" ht="20.25" x14ac:dyDescent="0.3">
      <c r="A111" s="239"/>
      <c r="B111" s="240"/>
      <c r="C111" s="46"/>
      <c r="D111" s="57"/>
      <c r="E111" s="57"/>
      <c r="F111" s="58"/>
      <c r="G111" s="58"/>
      <c r="H111" s="58"/>
      <c r="I111" s="58"/>
      <c r="J111" s="58"/>
      <c r="K111" s="58"/>
      <c r="O111" s="11"/>
      <c r="W111" s="7"/>
      <c r="X111" s="7"/>
    </row>
    <row r="112" spans="1:24" s="6" customFormat="1" ht="20.25" x14ac:dyDescent="0.3">
      <c r="A112" s="241"/>
      <c r="B112" s="242"/>
      <c r="C112" s="46"/>
      <c r="D112" s="57"/>
      <c r="E112" s="57"/>
      <c r="F112" s="58"/>
      <c r="G112" s="58"/>
      <c r="H112" s="58"/>
      <c r="I112" s="58"/>
      <c r="J112" s="58"/>
      <c r="K112" s="58"/>
      <c r="L112" s="187" t="s">
        <v>205</v>
      </c>
      <c r="O112" s="11"/>
      <c r="W112" s="7"/>
      <c r="X112" s="7"/>
    </row>
    <row r="113" spans="1:24" s="6" customFormat="1" ht="20.25" x14ac:dyDescent="0.3">
      <c r="A113" s="59"/>
      <c r="B113" s="60"/>
      <c r="C113" s="60"/>
      <c r="D113" s="61"/>
      <c r="E113" s="61"/>
      <c r="F113" s="62"/>
      <c r="G113" s="62"/>
      <c r="H113" s="62"/>
      <c r="I113" s="62"/>
      <c r="J113" s="62"/>
      <c r="K113" s="62"/>
      <c r="L113" s="62"/>
      <c r="M113" s="12"/>
      <c r="N113" s="12"/>
      <c r="O113" s="13"/>
      <c r="W113" s="7"/>
      <c r="X113" s="7"/>
    </row>
    <row r="114" spans="1:24" s="6" customFormat="1" ht="20.25" x14ac:dyDescent="0.3">
      <c r="A114" s="46"/>
      <c r="B114" s="46"/>
      <c r="C114" s="46"/>
      <c r="D114" s="57"/>
      <c r="E114" s="57"/>
      <c r="F114" s="58"/>
      <c r="G114" s="58"/>
      <c r="H114" s="58"/>
      <c r="I114" s="58"/>
      <c r="J114" s="58"/>
      <c r="K114" s="58"/>
      <c r="L114" s="58"/>
      <c r="W114" s="7"/>
      <c r="X114" s="7"/>
    </row>
    <row r="115" spans="1:24" s="6" customFormat="1" ht="1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W115" s="7"/>
      <c r="X115" s="7"/>
    </row>
    <row r="116" spans="1:24" s="6" customFormat="1" ht="1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W116" s="7"/>
      <c r="X116" s="7"/>
    </row>
    <row r="117" spans="1:24" s="6" customFormat="1" ht="1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W117" s="7"/>
      <c r="X117" s="7"/>
    </row>
    <row r="118" spans="1:24" s="6" customFormat="1" ht="15" x14ac:dyDescent="0.2">
      <c r="A118" s="7"/>
      <c r="B118" s="7"/>
      <c r="C118" s="7"/>
      <c r="D118" s="18"/>
      <c r="E118" s="18"/>
      <c r="W118" s="7"/>
      <c r="X118" s="7"/>
    </row>
    <row r="119" spans="1:24" s="6" customFormat="1" ht="15" x14ac:dyDescent="0.2">
      <c r="A119" s="7"/>
      <c r="B119" s="7"/>
      <c r="C119" s="7"/>
      <c r="D119" s="18"/>
      <c r="E119" s="18"/>
      <c r="W119" s="7"/>
      <c r="X119" s="7"/>
    </row>
    <row r="120" spans="1:24" s="6" customFormat="1" ht="15" x14ac:dyDescent="0.2">
      <c r="A120" s="7"/>
      <c r="B120" s="7"/>
      <c r="C120" s="7"/>
      <c r="D120" s="18"/>
      <c r="E120" s="18"/>
      <c r="W120" s="7"/>
      <c r="X120" s="7"/>
    </row>
    <row r="121" spans="1:24" s="6" customFormat="1" ht="15" x14ac:dyDescent="0.2">
      <c r="A121" s="7"/>
      <c r="B121" s="7"/>
      <c r="C121" s="7"/>
      <c r="D121" s="18"/>
      <c r="E121" s="18"/>
      <c r="W121" s="7"/>
      <c r="X121" s="7"/>
    </row>
    <row r="122" spans="1:24" s="6" customFormat="1" ht="15" x14ac:dyDescent="0.2">
      <c r="A122" s="7"/>
      <c r="B122" s="7"/>
      <c r="C122" s="7"/>
      <c r="D122" s="18"/>
      <c r="E122" s="18"/>
      <c r="W122" s="7"/>
      <c r="X122" s="7"/>
    </row>
    <row r="123" spans="1:24" s="6" customFormat="1" ht="15" x14ac:dyDescent="0.2">
      <c r="A123" s="7"/>
      <c r="B123" s="7"/>
      <c r="C123" s="7"/>
      <c r="D123" s="18"/>
      <c r="E123" s="18"/>
      <c r="W123" s="7"/>
      <c r="X123" s="7"/>
    </row>
    <row r="124" spans="1:24" s="6" customFormat="1" ht="15" x14ac:dyDescent="0.2">
      <c r="A124" s="7"/>
      <c r="B124" s="7"/>
      <c r="C124" s="7"/>
      <c r="D124" s="18"/>
      <c r="E124" s="18"/>
      <c r="W124" s="7"/>
      <c r="X124" s="7"/>
    </row>
    <row r="125" spans="1:24" s="6" customFormat="1" ht="15" x14ac:dyDescent="0.2">
      <c r="A125" s="7"/>
      <c r="B125" s="7"/>
      <c r="C125" s="7"/>
      <c r="D125" s="18"/>
      <c r="E125" s="18"/>
      <c r="W125" s="7"/>
      <c r="X125" s="7"/>
    </row>
  </sheetData>
  <sheetProtection algorithmName="SHA-512" hashValue="udz0NnWoENbfwDMBuS9KobfW1nTIIS/6z7sz2dNm5P2c+n8J9VRJbjOLB2vsDpWNZv/6dJFKuEVDZgUrdLLilg==" saltValue="soRmOhaIPmpTC1DKD5yKxw==" spinCount="100000" sheet="1" selectLockedCells="1"/>
  <mergeCells count="6">
    <mergeCell ref="B87:C88"/>
    <mergeCell ref="A90:B90"/>
    <mergeCell ref="A100:M108"/>
    <mergeCell ref="A111:B112"/>
    <mergeCell ref="B2:O4"/>
    <mergeCell ref="J9:L10"/>
  </mergeCells>
  <phoneticPr fontId="0" type="noConversion"/>
  <conditionalFormatting sqref="B82:J82">
    <cfRule type="expression" dxfId="3" priority="10" stopIfTrue="1">
      <formula>IF($B$82="Proceed subject to Income Multiple Criteria",TRUE,FALSE)</formula>
    </cfRule>
    <cfRule type="expression" dxfId="2" priority="11" stopIfTrue="1">
      <formula>IF($B$82="Refer to Branch Manager / Head of Lending",TRUE,FALSE)</formula>
    </cfRule>
    <cfRule type="expression" dxfId="1" priority="12" stopIfTrue="1">
      <formula>IF($B$82="Do Not Proceed",TRUE,FALSE)</formula>
    </cfRule>
  </conditionalFormatting>
  <conditionalFormatting sqref="C77:H77">
    <cfRule type="expression" dxfId="0" priority="1">
      <formula>IF($C$77&lt;&gt;"",TRUE,FALSE)</formula>
    </cfRule>
  </conditionalFormatting>
  <pageMargins left="0.74803149606299213" right="0.74803149606299213" top="0.98425196850393704" bottom="0.98425196850393704" header="0.51181102362204722" footer="0.51181102362204722"/>
  <pageSetup paperSize="9" scale="3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B6AA-AFBD-481D-AC64-05407460424C}">
  <sheetPr codeName="Sheet5"/>
  <dimension ref="A1:O66"/>
  <sheetViews>
    <sheetView showGridLines="0" zoomScaleNormal="100" zoomScaleSheetLayoutView="100" workbookViewId="0">
      <selection activeCell="F14" sqref="F14"/>
    </sheetView>
  </sheetViews>
  <sheetFormatPr defaultColWidth="9.140625" defaultRowHeight="15" x14ac:dyDescent="0.25"/>
  <cols>
    <col min="1" max="1" width="27.28515625" style="124" customWidth="1"/>
    <col min="2" max="2" width="15.140625" style="68" bestFit="1" customWidth="1"/>
    <col min="3" max="3" width="15" style="68" customWidth="1"/>
    <col min="4" max="4" width="14.7109375" style="68" customWidth="1"/>
    <col min="5" max="5" width="11.7109375" style="125" customWidth="1"/>
    <col min="6" max="6" width="19.140625" style="80" bestFit="1" customWidth="1"/>
    <col min="7" max="7" width="3" style="68" customWidth="1"/>
    <col min="8" max="8" width="24.42578125" style="126" bestFit="1" customWidth="1"/>
    <col min="9" max="9" width="5.85546875" style="79" customWidth="1"/>
    <col min="10" max="10" width="10.5703125" style="68" customWidth="1"/>
    <col min="11" max="11" width="10" style="68" customWidth="1"/>
    <col min="12" max="13" width="9.140625" style="68"/>
    <col min="14" max="14" width="9.140625" style="80"/>
    <col min="15" max="15" width="9.140625" style="68"/>
    <col min="16" max="16" width="20.42578125" style="68" customWidth="1"/>
    <col min="17" max="16384" width="9.140625" style="68"/>
  </cols>
  <sheetData>
    <row r="1" spans="1:15" x14ac:dyDescent="0.25">
      <c r="A1" s="65"/>
      <c r="B1" s="66"/>
      <c r="C1" s="66"/>
      <c r="D1" s="66"/>
      <c r="E1" s="66"/>
      <c r="F1" s="66"/>
      <c r="G1" s="66"/>
      <c r="H1" s="66"/>
      <c r="I1" s="67"/>
      <c r="J1"/>
      <c r="K1"/>
      <c r="L1"/>
      <c r="M1"/>
      <c r="N1"/>
      <c r="O1"/>
    </row>
    <row r="2" spans="1:15" ht="15" customHeight="1" x14ac:dyDescent="0.25">
      <c r="A2" s="69"/>
      <c r="B2" s="251" t="s">
        <v>0</v>
      </c>
      <c r="C2" s="251"/>
      <c r="D2" s="251"/>
      <c r="E2" s="251"/>
      <c r="F2" s="251"/>
      <c r="G2" s="251"/>
      <c r="H2" s="70"/>
      <c r="I2" s="67"/>
      <c r="J2"/>
      <c r="K2"/>
      <c r="L2"/>
      <c r="M2"/>
      <c r="N2"/>
      <c r="O2"/>
    </row>
    <row r="3" spans="1:15" ht="15" customHeight="1" x14ac:dyDescent="0.25">
      <c r="A3" s="69"/>
      <c r="B3" s="251"/>
      <c r="C3" s="251"/>
      <c r="D3" s="251"/>
      <c r="E3" s="251"/>
      <c r="F3" s="251"/>
      <c r="G3" s="251"/>
      <c r="H3" s="70"/>
      <c r="I3" s="67"/>
      <c r="J3"/>
      <c r="K3"/>
      <c r="L3"/>
      <c r="M3"/>
      <c r="N3"/>
      <c r="O3"/>
    </row>
    <row r="4" spans="1:15" ht="15" customHeight="1" x14ac:dyDescent="0.25">
      <c r="A4" s="69"/>
      <c r="B4" s="251"/>
      <c r="C4" s="251"/>
      <c r="D4" s="251"/>
      <c r="E4" s="251"/>
      <c r="F4" s="251"/>
      <c r="G4" s="251"/>
      <c r="H4" s="71"/>
      <c r="I4" s="67"/>
      <c r="J4"/>
      <c r="K4"/>
      <c r="L4"/>
      <c r="M4"/>
      <c r="N4"/>
      <c r="O4"/>
    </row>
    <row r="5" spans="1:15" ht="15" customHeight="1" x14ac:dyDescent="0.25">
      <c r="A5" s="72"/>
      <c r="B5" s="73"/>
      <c r="C5" s="73"/>
      <c r="D5" s="73"/>
      <c r="E5" s="73"/>
      <c r="F5" s="73"/>
      <c r="G5" s="73"/>
      <c r="H5" s="73"/>
      <c r="I5" s="67"/>
      <c r="J5"/>
      <c r="K5"/>
      <c r="L5"/>
      <c r="M5"/>
      <c r="N5"/>
      <c r="O5"/>
    </row>
    <row r="6" spans="1:15" ht="8.25" customHeight="1" x14ac:dyDescent="0.25">
      <c r="A6" s="74"/>
      <c r="B6" s="75"/>
      <c r="C6" s="75"/>
      <c r="D6" s="75"/>
      <c r="E6" s="76"/>
      <c r="F6" s="77"/>
      <c r="G6" s="75"/>
      <c r="H6" s="78"/>
    </row>
    <row r="7" spans="1:15" ht="15.75" x14ac:dyDescent="0.25">
      <c r="A7" s="81" t="s">
        <v>123</v>
      </c>
      <c r="B7" s="82"/>
      <c r="C7" s="75"/>
      <c r="D7" s="75"/>
      <c r="E7" s="76"/>
      <c r="F7" s="77"/>
      <c r="G7" s="75"/>
      <c r="H7" s="78"/>
    </row>
    <row r="8" spans="1:15" ht="15.75" x14ac:dyDescent="0.25">
      <c r="A8" s="83" t="s">
        <v>124</v>
      </c>
      <c r="B8" s="82"/>
      <c r="C8" s="84"/>
      <c r="D8" s="75"/>
      <c r="E8" s="76"/>
      <c r="F8" s="77"/>
      <c r="G8" s="75"/>
      <c r="H8" s="78"/>
    </row>
    <row r="9" spans="1:15" ht="8.25" customHeight="1" x14ac:dyDescent="0.25">
      <c r="A9" s="74"/>
      <c r="B9" s="75"/>
      <c r="C9" s="75"/>
      <c r="D9" s="75"/>
      <c r="E9" s="76"/>
      <c r="F9" s="77"/>
      <c r="G9" s="75"/>
      <c r="H9" s="78"/>
    </row>
    <row r="10" spans="1:15" ht="22.5" customHeight="1" x14ac:dyDescent="0.25">
      <c r="A10" s="85" t="s">
        <v>125</v>
      </c>
      <c r="B10" s="86"/>
      <c r="D10" s="87" t="s">
        <v>126</v>
      </c>
      <c r="E10" s="86"/>
      <c r="F10" s="88"/>
      <c r="G10"/>
      <c r="H10"/>
      <c r="I10" s="67"/>
    </row>
    <row r="11" spans="1:15" s="75" customFormat="1" ht="13.5" customHeight="1" x14ac:dyDescent="0.25">
      <c r="A11" s="89"/>
      <c r="B11" s="89"/>
      <c r="C11" s="89"/>
      <c r="D11" s="89"/>
      <c r="E11" s="89"/>
      <c r="F11" s="89"/>
      <c r="G11" s="84"/>
      <c r="H11" s="89"/>
      <c r="I11" s="90"/>
      <c r="N11" s="77"/>
    </row>
    <row r="12" spans="1:15" s="95" customFormat="1" x14ac:dyDescent="0.2">
      <c r="A12" s="91" t="s">
        <v>127</v>
      </c>
      <c r="B12" s="91" t="s">
        <v>128</v>
      </c>
      <c r="C12" s="91" t="s">
        <v>129</v>
      </c>
      <c r="D12" s="91" t="s">
        <v>130</v>
      </c>
      <c r="E12" s="91" t="s">
        <v>131</v>
      </c>
      <c r="F12" s="92" t="s">
        <v>132</v>
      </c>
      <c r="G12" s="84"/>
      <c r="H12" s="93" t="s">
        <v>133</v>
      </c>
      <c r="I12" s="94"/>
    </row>
    <row r="13" spans="1:15" x14ac:dyDescent="0.25">
      <c r="A13" s="96" t="s">
        <v>1</v>
      </c>
      <c r="B13" s="97"/>
      <c r="C13" s="97"/>
      <c r="D13" s="97"/>
      <c r="E13" s="98">
        <f>IFERROR((B13+C13+D13)/COUNTA(B13:D13),0)</f>
        <v>0</v>
      </c>
      <c r="F13" s="99" t="s">
        <v>15</v>
      </c>
      <c r="G13" s="84"/>
      <c r="H13" s="100">
        <f>IF(F13="Monthly",E13*12,IF(F13="Bi-Weekly",E13*26,IF(F13="4-Weekly",E13*13,IF(F13="Weekly",E13*52,IF(F13="Annual",E13,0)))))</f>
        <v>0</v>
      </c>
      <c r="K13"/>
      <c r="L13"/>
      <c r="N13" s="68"/>
    </row>
    <row r="14" spans="1:15" x14ac:dyDescent="0.25">
      <c r="A14" s="96" t="s">
        <v>134</v>
      </c>
      <c r="B14" s="97"/>
      <c r="C14" s="97"/>
      <c r="D14" s="97"/>
      <c r="E14" s="101">
        <f t="shared" ref="E14:E18" si="0">IFERROR((B14+C14+D14)/COUNTA(B14:D14),0)</f>
        <v>0</v>
      </c>
      <c r="F14" s="99" t="s">
        <v>15</v>
      </c>
      <c r="G14" s="84"/>
      <c r="H14" s="100">
        <f t="shared" ref="H14:H18" si="1">IF(F14="Monthly",E14*12,IF(F14="Bi-Weekly",E14*26,IF(F14="4-Weekly",E14*13,IF(F14="Weekly",E14*52,IF(F14="Annual",E14,0)))))</f>
        <v>0</v>
      </c>
      <c r="J14"/>
      <c r="K14"/>
      <c r="L14"/>
      <c r="N14" s="68"/>
    </row>
    <row r="15" spans="1:15" x14ac:dyDescent="0.25">
      <c r="A15" s="96" t="s">
        <v>135</v>
      </c>
      <c r="B15" s="97"/>
      <c r="C15" s="97"/>
      <c r="D15" s="97"/>
      <c r="E15" s="101">
        <f t="shared" si="0"/>
        <v>0</v>
      </c>
      <c r="F15" s="99" t="s">
        <v>15</v>
      </c>
      <c r="G15" s="84"/>
      <c r="H15" s="100">
        <f t="shared" si="1"/>
        <v>0</v>
      </c>
      <c r="N15" s="68"/>
    </row>
    <row r="16" spans="1:15" x14ac:dyDescent="0.25">
      <c r="A16" s="96" t="s">
        <v>136</v>
      </c>
      <c r="B16" s="97"/>
      <c r="C16" s="97"/>
      <c r="D16" s="97"/>
      <c r="E16" s="101">
        <f t="shared" si="0"/>
        <v>0</v>
      </c>
      <c r="F16" s="99" t="s">
        <v>15</v>
      </c>
      <c r="G16" s="84"/>
      <c r="H16" s="100">
        <f t="shared" si="1"/>
        <v>0</v>
      </c>
      <c r="N16" s="68"/>
    </row>
    <row r="17" spans="1:14" x14ac:dyDescent="0.25">
      <c r="A17" s="96" t="s">
        <v>137</v>
      </c>
      <c r="B17" s="97"/>
      <c r="C17" s="97"/>
      <c r="D17" s="97"/>
      <c r="E17" s="101">
        <f t="shared" si="0"/>
        <v>0</v>
      </c>
      <c r="F17" s="99" t="s">
        <v>15</v>
      </c>
      <c r="G17" s="84"/>
      <c r="H17" s="100">
        <f t="shared" si="1"/>
        <v>0</v>
      </c>
      <c r="N17" s="68"/>
    </row>
    <row r="18" spans="1:14" x14ac:dyDescent="0.25">
      <c r="A18" s="96" t="s">
        <v>3</v>
      </c>
      <c r="B18" s="97"/>
      <c r="C18" s="97"/>
      <c r="D18" s="97"/>
      <c r="E18" s="101">
        <f t="shared" si="0"/>
        <v>0</v>
      </c>
      <c r="F18" s="99" t="s">
        <v>15</v>
      </c>
      <c r="G18" s="84"/>
      <c r="H18" s="100">
        <f t="shared" si="1"/>
        <v>0</v>
      </c>
      <c r="N18" s="68"/>
    </row>
    <row r="19" spans="1:14" x14ac:dyDescent="0.25">
      <c r="A19"/>
      <c r="B19"/>
      <c r="C19"/>
      <c r="D19"/>
      <c r="E19"/>
      <c r="F19"/>
      <c r="G19" s="84"/>
      <c r="H19"/>
      <c r="N19" s="68"/>
    </row>
    <row r="20" spans="1:14" x14ac:dyDescent="0.25">
      <c r="A20" s="96" t="s">
        <v>138</v>
      </c>
      <c r="B20"/>
      <c r="C20"/>
      <c r="D20"/>
      <c r="E20" s="102"/>
      <c r="F20"/>
      <c r="G20" s="84"/>
      <c r="H20"/>
      <c r="N20" s="68"/>
    </row>
    <row r="21" spans="1:14" ht="8.25" customHeight="1" x14ac:dyDescent="0.25">
      <c r="A21" s="84"/>
      <c r="B21" s="84"/>
      <c r="C21" s="84"/>
      <c r="D21" s="84"/>
      <c r="E21" s="84"/>
      <c r="F21" s="84"/>
      <c r="G21" s="84"/>
      <c r="H21"/>
      <c r="N21" s="68"/>
    </row>
    <row r="22" spans="1:14" ht="15.75" x14ac:dyDescent="0.25">
      <c r="A22" s="103"/>
      <c r="B22" s="103"/>
      <c r="C22" s="103"/>
      <c r="D22" s="103"/>
      <c r="E22" s="103"/>
      <c r="F22" s="103"/>
      <c r="G22" s="71"/>
      <c r="H22" s="103"/>
      <c r="N22" s="68"/>
    </row>
    <row r="23" spans="1:14" x14ac:dyDescent="0.25">
      <c r="A23" s="75"/>
      <c r="B23" s="75"/>
      <c r="C23" s="75"/>
      <c r="D23" s="75"/>
      <c r="E23" s="76"/>
      <c r="F23" s="77"/>
      <c r="G23" s="75"/>
      <c r="H23" s="104" t="s">
        <v>139</v>
      </c>
      <c r="I23" s="105"/>
      <c r="N23" s="68"/>
    </row>
    <row r="24" spans="1:14" s="108" customFormat="1" x14ac:dyDescent="0.25">
      <c r="A24" s="96" t="s">
        <v>140</v>
      </c>
      <c r="B24" s="102"/>
      <c r="C24" s="102"/>
      <c r="D24" s="102"/>
      <c r="E24" s="101">
        <f t="shared" ref="E24:E25" si="2">IFERROR((B24+C24+D24)/COUNTA(B24:D24),0)</f>
        <v>0</v>
      </c>
      <c r="F24" s="77"/>
      <c r="G24" s="106"/>
      <c r="H24" s="107">
        <f>E24*Pension_Deflator</f>
        <v>0</v>
      </c>
      <c r="I24"/>
    </row>
    <row r="25" spans="1:14" s="108" customFormat="1" x14ac:dyDescent="0.25">
      <c r="A25" s="96" t="s">
        <v>141</v>
      </c>
      <c r="B25" s="102"/>
      <c r="C25" s="102"/>
      <c r="D25" s="102"/>
      <c r="E25" s="101">
        <f t="shared" si="2"/>
        <v>0</v>
      </c>
      <c r="F25" s="77"/>
      <c r="G25" s="106"/>
      <c r="H25" s="107">
        <f>E25</f>
        <v>0</v>
      </c>
      <c r="I25"/>
    </row>
    <row r="26" spans="1:14" x14ac:dyDescent="0.25">
      <c r="A26" s="75"/>
      <c r="B26" s="75"/>
      <c r="C26" s="75"/>
      <c r="D26" s="75"/>
      <c r="E26" s="75"/>
      <c r="F26" s="77"/>
      <c r="G26" s="75"/>
      <c r="H26" s="78"/>
    </row>
    <row r="27" spans="1:14" x14ac:dyDescent="0.25">
      <c r="A27" s="109"/>
      <c r="B27" s="109"/>
      <c r="C27" s="109"/>
      <c r="D27" s="109"/>
      <c r="E27" s="109"/>
      <c r="F27" s="110"/>
      <c r="G27" s="109"/>
      <c r="H27" s="111"/>
    </row>
    <row r="28" spans="1:14" x14ac:dyDescent="0.25">
      <c r="A28" s="75"/>
      <c r="B28" s="75"/>
      <c r="C28" s="75"/>
      <c r="D28" s="75"/>
      <c r="E28" s="75"/>
      <c r="F28" s="77"/>
      <c r="G28" s="75"/>
      <c r="H28" s="78"/>
    </row>
    <row r="29" spans="1:14" ht="22.5" customHeight="1" x14ac:dyDescent="0.25">
      <c r="A29" s="85" t="s">
        <v>142</v>
      </c>
      <c r="B29" s="86"/>
      <c r="D29" s="87" t="s">
        <v>126</v>
      </c>
      <c r="E29" s="86"/>
      <c r="F29" s="88"/>
      <c r="G29"/>
      <c r="H29"/>
      <c r="I29" s="67"/>
    </row>
    <row r="30" spans="1:14" s="75" customFormat="1" ht="13.5" customHeight="1" x14ac:dyDescent="0.25">
      <c r="A30" s="89"/>
      <c r="B30" s="89"/>
      <c r="C30" s="89"/>
      <c r="D30" s="89"/>
      <c r="E30" s="89"/>
      <c r="F30" s="89"/>
      <c r="G30" s="84"/>
      <c r="H30" s="89"/>
      <c r="I30" s="90"/>
      <c r="N30" s="77"/>
    </row>
    <row r="31" spans="1:14" x14ac:dyDescent="0.25">
      <c r="A31" s="91" t="s">
        <v>127</v>
      </c>
      <c r="B31" s="91" t="s">
        <v>128</v>
      </c>
      <c r="C31" s="91" t="s">
        <v>129</v>
      </c>
      <c r="D31" s="91" t="s">
        <v>130</v>
      </c>
      <c r="E31" s="91" t="s">
        <v>131</v>
      </c>
      <c r="F31" s="92" t="s">
        <v>132</v>
      </c>
      <c r="G31" s="84"/>
      <c r="H31" s="93" t="s">
        <v>133</v>
      </c>
      <c r="I31" s="94"/>
    </row>
    <row r="32" spans="1:14" x14ac:dyDescent="0.25">
      <c r="A32" s="96" t="s">
        <v>1</v>
      </c>
      <c r="B32" s="97"/>
      <c r="C32" s="97"/>
      <c r="D32" s="97"/>
      <c r="E32" s="101">
        <f>IFERROR((B32+C32+D32)/COUNTA(B32:D32),0)</f>
        <v>0</v>
      </c>
      <c r="F32" s="99" t="s">
        <v>15</v>
      </c>
      <c r="G32" s="84"/>
      <c r="H32" s="100">
        <f>IF(F32="Monthly",E32*12,IF(F32="Bi-Weekly",E32*26,IF(F32="4-Weekly",E32*13,IF(F32="Weekly",E32*52,IF(F32="Annual",E32,0)))))</f>
        <v>0</v>
      </c>
    </row>
    <row r="33" spans="1:14" x14ac:dyDescent="0.25">
      <c r="A33" s="96" t="s">
        <v>134</v>
      </c>
      <c r="B33" s="97"/>
      <c r="C33" s="102"/>
      <c r="D33" s="102"/>
      <c r="E33" s="101">
        <f t="shared" ref="E33:E37" si="3">IFERROR((B33+C33+D33)/COUNTA(B33:D33),0)</f>
        <v>0</v>
      </c>
      <c r="F33" s="99" t="s">
        <v>15</v>
      </c>
      <c r="G33" s="84"/>
      <c r="H33" s="100">
        <f t="shared" ref="H33:H37" si="4">IF(F33="Monthly",E33*12,IF(F33="Bi-Weekly",E33*26,IF(F33="4-Weekly",E33*13,IF(F33="Weekly",E33*52,IF(F33="Annual",E33,0)))))</f>
        <v>0</v>
      </c>
    </row>
    <row r="34" spans="1:14" x14ac:dyDescent="0.25">
      <c r="A34" s="96" t="s">
        <v>135</v>
      </c>
      <c r="B34" s="97"/>
      <c r="C34" s="102"/>
      <c r="D34" s="102"/>
      <c r="E34" s="101">
        <f t="shared" si="3"/>
        <v>0</v>
      </c>
      <c r="F34" s="99" t="s">
        <v>15</v>
      </c>
      <c r="G34" s="84"/>
      <c r="H34" s="100">
        <f t="shared" si="4"/>
        <v>0</v>
      </c>
    </row>
    <row r="35" spans="1:14" x14ac:dyDescent="0.25">
      <c r="A35" s="96" t="s">
        <v>136</v>
      </c>
      <c r="B35" s="97"/>
      <c r="C35" s="102"/>
      <c r="D35" s="102"/>
      <c r="E35" s="101">
        <f t="shared" si="3"/>
        <v>0</v>
      </c>
      <c r="F35" s="99" t="s">
        <v>15</v>
      </c>
      <c r="G35" s="84"/>
      <c r="H35" s="100">
        <f t="shared" si="4"/>
        <v>0</v>
      </c>
    </row>
    <row r="36" spans="1:14" x14ac:dyDescent="0.25">
      <c r="A36" s="96" t="s">
        <v>137</v>
      </c>
      <c r="B36" s="97"/>
      <c r="C36" s="102"/>
      <c r="D36" s="102"/>
      <c r="E36" s="101">
        <f t="shared" si="3"/>
        <v>0</v>
      </c>
      <c r="F36" s="99" t="s">
        <v>15</v>
      </c>
      <c r="G36" s="84"/>
      <c r="H36" s="100">
        <f t="shared" si="4"/>
        <v>0</v>
      </c>
    </row>
    <row r="37" spans="1:14" x14ac:dyDescent="0.25">
      <c r="A37" s="96" t="s">
        <v>3</v>
      </c>
      <c r="B37" s="97"/>
      <c r="C37" s="102"/>
      <c r="D37" s="102"/>
      <c r="E37" s="101">
        <f t="shared" si="3"/>
        <v>0</v>
      </c>
      <c r="F37" s="99" t="s">
        <v>15</v>
      </c>
      <c r="G37" s="84"/>
      <c r="H37" s="100">
        <f t="shared" si="4"/>
        <v>0</v>
      </c>
    </row>
    <row r="38" spans="1:14" x14ac:dyDescent="0.25">
      <c r="A38" s="84"/>
      <c r="B38" s="84"/>
      <c r="C38" s="84"/>
      <c r="D38" s="84"/>
      <c r="E38" s="84"/>
      <c r="F38" s="84"/>
      <c r="G38" s="84"/>
      <c r="H38"/>
    </row>
    <row r="39" spans="1:14" x14ac:dyDescent="0.25">
      <c r="A39" s="96" t="s">
        <v>138</v>
      </c>
      <c r="B39"/>
      <c r="C39"/>
      <c r="D39"/>
      <c r="E39" s="102"/>
      <c r="F39"/>
      <c r="G39" s="84"/>
      <c r="H39"/>
      <c r="N39" s="68"/>
    </row>
    <row r="40" spans="1:14" x14ac:dyDescent="0.25">
      <c r="A40" s="96"/>
      <c r="B40"/>
      <c r="C40"/>
      <c r="D40"/>
      <c r="E40"/>
      <c r="F40"/>
      <c r="G40" s="84"/>
      <c r="H40"/>
      <c r="N40" s="68"/>
    </row>
    <row r="41" spans="1:14" ht="15.75" x14ac:dyDescent="0.25">
      <c r="A41" s="103"/>
      <c r="B41" s="103"/>
      <c r="C41" s="103"/>
      <c r="D41" s="103"/>
      <c r="E41" s="103"/>
      <c r="F41" s="103"/>
      <c r="G41" s="71"/>
      <c r="H41" s="103"/>
    </row>
    <row r="42" spans="1:14" x14ac:dyDescent="0.25">
      <c r="A42" s="75"/>
      <c r="B42" s="75"/>
      <c r="C42" s="75"/>
      <c r="D42" s="75"/>
      <c r="E42" s="76"/>
      <c r="F42" s="77"/>
      <c r="G42" s="75"/>
      <c r="H42" s="112" t="s">
        <v>139</v>
      </c>
    </row>
    <row r="43" spans="1:14" x14ac:dyDescent="0.25">
      <c r="A43" s="96" t="s">
        <v>140</v>
      </c>
      <c r="B43" s="102"/>
      <c r="C43" s="102"/>
      <c r="D43" s="102"/>
      <c r="E43" s="101">
        <f t="shared" ref="E43:E44" si="5">IFERROR((B43+C43+D43)/COUNTA(B43:D43),0)</f>
        <v>0</v>
      </c>
      <c r="F43" s="77"/>
      <c r="G43" s="106"/>
      <c r="H43" s="107">
        <f>E43*Pension_Deflator</f>
        <v>0</v>
      </c>
      <c r="I43" s="113"/>
    </row>
    <row r="44" spans="1:14" x14ac:dyDescent="0.25">
      <c r="A44" s="96" t="s">
        <v>141</v>
      </c>
      <c r="B44" s="102"/>
      <c r="C44" s="102"/>
      <c r="D44" s="102"/>
      <c r="E44" s="101">
        <f t="shared" si="5"/>
        <v>0</v>
      </c>
      <c r="F44" s="77"/>
      <c r="G44" s="106"/>
      <c r="H44" s="107">
        <f>E44</f>
        <v>0</v>
      </c>
      <c r="I44" s="114"/>
    </row>
    <row r="45" spans="1:14" x14ac:dyDescent="0.25">
      <c r="A45" s="84"/>
      <c r="B45" s="84"/>
      <c r="C45" s="84"/>
      <c r="D45" s="84"/>
      <c r="E45" s="84"/>
      <c r="F45" s="84"/>
      <c r="G45" s="84"/>
      <c r="H45" s="84"/>
      <c r="I45" s="114"/>
    </row>
    <row r="46" spans="1:14" x14ac:dyDescent="0.25">
      <c r="A46" s="109"/>
      <c r="B46" s="109"/>
      <c r="C46" s="109"/>
      <c r="D46" s="109"/>
      <c r="E46" s="109"/>
      <c r="F46" s="110"/>
      <c r="G46" s="109"/>
      <c r="H46" s="111"/>
      <c r="I46" s="115"/>
    </row>
    <row r="47" spans="1:14" x14ac:dyDescent="0.25">
      <c r="A47" s="116"/>
      <c r="B47" s="117"/>
      <c r="C47" s="117"/>
      <c r="D47" s="117"/>
      <c r="E47" s="117"/>
      <c r="F47" s="118"/>
      <c r="G47" s="117"/>
      <c r="H47" s="117"/>
      <c r="I47" s="115"/>
    </row>
    <row r="48" spans="1:14" x14ac:dyDescent="0.25">
      <c r="A48" s="119" t="s">
        <v>143</v>
      </c>
      <c r="B48" s="120"/>
      <c r="C48" s="120"/>
      <c r="D48" s="120"/>
      <c r="E48" s="121"/>
      <c r="F48" s="122"/>
      <c r="G48" s="120"/>
      <c r="H48" s="123"/>
      <c r="I48" s="68"/>
    </row>
    <row r="49" spans="1:8" x14ac:dyDescent="0.25">
      <c r="A49" s="248"/>
      <c r="B49" s="249"/>
      <c r="C49" s="249"/>
      <c r="D49" s="249"/>
      <c r="E49" s="249"/>
      <c r="F49" s="249"/>
      <c r="G49" s="249"/>
      <c r="H49" s="250"/>
    </row>
    <row r="50" spans="1:8" x14ac:dyDescent="0.25">
      <c r="A50" s="248"/>
      <c r="B50" s="249"/>
      <c r="C50" s="249"/>
      <c r="D50" s="249"/>
      <c r="E50" s="249"/>
      <c r="F50" s="249"/>
      <c r="G50" s="249"/>
      <c r="H50" s="250"/>
    </row>
    <row r="51" spans="1:8" x14ac:dyDescent="0.25">
      <c r="A51" s="248"/>
      <c r="B51" s="249"/>
      <c r="C51" s="249"/>
      <c r="D51" s="249"/>
      <c r="E51" s="249"/>
      <c r="F51" s="249"/>
      <c r="G51" s="249"/>
      <c r="H51" s="250"/>
    </row>
    <row r="52" spans="1:8" x14ac:dyDescent="0.25">
      <c r="A52" s="248"/>
      <c r="B52" s="249"/>
      <c r="C52" s="249"/>
      <c r="D52" s="249"/>
      <c r="E52" s="249"/>
      <c r="F52" s="249"/>
      <c r="G52" s="249"/>
      <c r="H52" s="250"/>
    </row>
    <row r="53" spans="1:8" x14ac:dyDescent="0.25">
      <c r="A53" s="248"/>
      <c r="B53" s="249"/>
      <c r="C53" s="249"/>
      <c r="D53" s="249"/>
      <c r="E53" s="249"/>
      <c r="F53" s="249"/>
      <c r="G53" s="249"/>
      <c r="H53" s="250"/>
    </row>
    <row r="54" spans="1:8" x14ac:dyDescent="0.25">
      <c r="A54" s="248"/>
      <c r="B54" s="249"/>
      <c r="C54" s="249"/>
      <c r="D54" s="249"/>
      <c r="E54" s="249"/>
      <c r="F54" s="249"/>
      <c r="G54" s="249"/>
      <c r="H54" s="250"/>
    </row>
    <row r="55" spans="1:8" x14ac:dyDescent="0.25">
      <c r="A55" s="248"/>
      <c r="B55" s="249"/>
      <c r="C55" s="249"/>
      <c r="D55" s="249"/>
      <c r="E55" s="249"/>
      <c r="F55" s="249"/>
      <c r="G55" s="249"/>
      <c r="H55" s="250"/>
    </row>
    <row r="56" spans="1:8" x14ac:dyDescent="0.25">
      <c r="A56" s="248"/>
      <c r="B56" s="249"/>
      <c r="C56" s="249"/>
      <c r="D56" s="249"/>
      <c r="E56" s="249"/>
      <c r="F56" s="249"/>
      <c r="G56" s="249"/>
      <c r="H56" s="250"/>
    </row>
    <row r="57" spans="1:8" x14ac:dyDescent="0.25">
      <c r="A57" s="248"/>
      <c r="B57" s="249"/>
      <c r="C57" s="249"/>
      <c r="D57" s="249"/>
      <c r="E57" s="249"/>
      <c r="F57" s="249"/>
      <c r="G57" s="249"/>
      <c r="H57" s="250"/>
    </row>
    <row r="58" spans="1:8" x14ac:dyDescent="0.25">
      <c r="A58" s="248"/>
      <c r="B58" s="249"/>
      <c r="C58" s="249"/>
      <c r="D58" s="249"/>
      <c r="E58" s="249"/>
      <c r="F58" s="249"/>
      <c r="G58" s="249"/>
      <c r="H58" s="250"/>
    </row>
    <row r="59" spans="1:8" x14ac:dyDescent="0.25">
      <c r="A59" s="248"/>
      <c r="B59" s="249"/>
      <c r="C59" s="249"/>
      <c r="D59" s="249"/>
      <c r="E59" s="249"/>
      <c r="F59" s="249"/>
      <c r="G59" s="249"/>
      <c r="H59" s="250"/>
    </row>
    <row r="60" spans="1:8" x14ac:dyDescent="0.25">
      <c r="A60" s="248"/>
      <c r="B60" s="249"/>
      <c r="C60" s="249"/>
      <c r="D60" s="249"/>
      <c r="E60" s="249"/>
      <c r="F60" s="249"/>
      <c r="G60" s="249"/>
      <c r="H60" s="250"/>
    </row>
    <row r="61" spans="1:8" x14ac:dyDescent="0.25">
      <c r="A61" s="248"/>
      <c r="B61" s="249"/>
      <c r="C61" s="249"/>
      <c r="D61" s="249"/>
      <c r="E61" s="249"/>
      <c r="F61" s="249"/>
      <c r="G61" s="249"/>
      <c r="H61" s="250"/>
    </row>
    <row r="62" spans="1:8" x14ac:dyDescent="0.25">
      <c r="A62" s="248"/>
      <c r="B62" s="249"/>
      <c r="C62" s="249"/>
      <c r="D62" s="249"/>
      <c r="E62" s="249"/>
      <c r="F62" s="249"/>
      <c r="G62" s="249"/>
      <c r="H62" s="250"/>
    </row>
    <row r="63" spans="1:8" x14ac:dyDescent="0.25">
      <c r="A63" s="155"/>
      <c r="B63" s="120"/>
      <c r="C63" s="120"/>
      <c r="D63" s="120"/>
      <c r="E63" s="121"/>
      <c r="F63" s="122"/>
      <c r="G63" s="120"/>
      <c r="H63" s="123"/>
    </row>
    <row r="64" spans="1:8" x14ac:dyDescent="0.25">
      <c r="A64" s="248"/>
      <c r="B64" s="249"/>
      <c r="C64" s="249"/>
      <c r="D64" s="249"/>
      <c r="E64" s="249"/>
      <c r="F64" s="249"/>
      <c r="G64" s="249"/>
      <c r="H64" s="250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</sheetData>
  <sheetProtection algorithmName="SHA-512" hashValue="7z624WaMgyZ5dkXQaiUqXVqYQSnpizniF9AqjK+kMhpr0Vxff7pyThLwl0AV+QnKzM6ysznP1vPj4oVdE+EWHg==" saltValue="n8CRpfm6Gfyesg7eqIE/bg==" spinCount="100000" sheet="1" selectLockedCells="1"/>
  <mergeCells count="16">
    <mergeCell ref="A60:H60"/>
    <mergeCell ref="A61:H61"/>
    <mergeCell ref="A62:H62"/>
    <mergeCell ref="A64:H64"/>
    <mergeCell ref="A59:H59"/>
    <mergeCell ref="B2:G4"/>
    <mergeCell ref="A49:H49"/>
    <mergeCell ref="A50:H50"/>
    <mergeCell ref="A51:H51"/>
    <mergeCell ref="A52:H52"/>
    <mergeCell ref="A58:H58"/>
    <mergeCell ref="A53:H53"/>
    <mergeCell ref="A54:H54"/>
    <mergeCell ref="A55:H55"/>
    <mergeCell ref="A56:H56"/>
    <mergeCell ref="A57:H57"/>
  </mergeCells>
  <dataValidations count="2">
    <dataValidation type="list" allowBlank="1" showInputMessage="1" showErrorMessage="1" sqref="F10 C11 C30 F29" xr:uid="{B169E70E-CDC1-4A18-A2D0-C918FDAFC132}">
      <formula1>Employment_Status</formula1>
    </dataValidation>
    <dataValidation type="list" allowBlank="1" showInputMessage="1" showErrorMessage="1" sqref="F24:F25 F32:F37 F43:F44 F13:F18" xr:uid="{0B3987A3-C6C4-4209-8954-1365AA5C58D6}">
      <formula1>Pay_Frequency</formula1>
    </dataValidation>
  </dataValidations>
  <pageMargins left="0.7" right="0.7" top="0.75" bottom="0.75" header="0.3" footer="0.3"/>
  <pageSetup paperSize="9" scale="6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BA17-F018-4249-8B76-E9C35B39F752}">
  <sheetPr codeName="Sheet6"/>
  <dimension ref="A1:N189"/>
  <sheetViews>
    <sheetView showGridLines="0" zoomScale="85" zoomScaleNormal="85" zoomScaleSheetLayoutView="115" workbookViewId="0">
      <selection activeCell="F14" sqref="F14"/>
    </sheetView>
  </sheetViews>
  <sheetFormatPr defaultColWidth="9.140625" defaultRowHeight="15" x14ac:dyDescent="0.25"/>
  <cols>
    <col min="1" max="1" width="38.7109375" style="124" customWidth="1"/>
    <col min="2" max="2" width="15.140625" style="68" bestFit="1" customWidth="1"/>
    <col min="3" max="3" width="15" style="68" customWidth="1"/>
    <col min="4" max="4" width="14.7109375" style="68" customWidth="1"/>
    <col min="5" max="5" width="14.85546875" style="125" customWidth="1"/>
    <col min="6" max="6" width="37.7109375" style="80" bestFit="1" customWidth="1"/>
    <col min="7" max="7" width="27.28515625" style="123" customWidth="1"/>
    <col min="8" max="8" width="18.85546875" style="79" customWidth="1"/>
    <col min="9" max="9" width="10.5703125" style="68" customWidth="1"/>
    <col min="10" max="10" width="10" style="68" customWidth="1"/>
    <col min="11" max="12" width="9.140625" style="68"/>
    <col min="13" max="13" width="9.140625" style="80"/>
    <col min="14" max="14" width="9.140625" style="68"/>
    <col min="15" max="15" width="20.42578125" style="68" customWidth="1"/>
    <col min="16" max="16384" width="9.140625" style="68"/>
  </cols>
  <sheetData>
    <row r="1" spans="1:14" x14ac:dyDescent="0.25">
      <c r="A1" s="65"/>
      <c r="B1" s="66"/>
      <c r="C1" s="66"/>
      <c r="D1" s="66"/>
      <c r="E1" s="66"/>
      <c r="F1" s="66"/>
      <c r="G1" s="127"/>
      <c r="H1"/>
      <c r="I1"/>
      <c r="J1"/>
      <c r="K1"/>
      <c r="L1"/>
      <c r="M1"/>
      <c r="N1"/>
    </row>
    <row r="2" spans="1:14" ht="15" customHeight="1" x14ac:dyDescent="0.25">
      <c r="A2" s="69"/>
      <c r="B2" s="251" t="s">
        <v>5</v>
      </c>
      <c r="C2" s="251"/>
      <c r="D2" s="251"/>
      <c r="E2" s="251"/>
      <c r="F2" s="251"/>
      <c r="G2" s="128"/>
      <c r="H2"/>
      <c r="I2"/>
      <c r="J2"/>
      <c r="K2"/>
      <c r="L2"/>
      <c r="M2"/>
      <c r="N2"/>
    </row>
    <row r="3" spans="1:14" ht="15" customHeight="1" x14ac:dyDescent="0.25">
      <c r="A3" s="69"/>
      <c r="B3" s="251"/>
      <c r="C3" s="251"/>
      <c r="D3" s="251"/>
      <c r="E3" s="251"/>
      <c r="F3" s="251"/>
      <c r="G3" s="128"/>
      <c r="H3"/>
      <c r="I3"/>
      <c r="J3"/>
      <c r="K3"/>
      <c r="L3"/>
      <c r="M3"/>
      <c r="N3"/>
    </row>
    <row r="4" spans="1:14" ht="15" customHeight="1" x14ac:dyDescent="0.25">
      <c r="A4" s="69"/>
      <c r="B4" s="251"/>
      <c r="C4" s="251"/>
      <c r="D4" s="251"/>
      <c r="E4" s="251"/>
      <c r="F4" s="251"/>
      <c r="G4" s="129"/>
      <c r="H4"/>
      <c r="I4"/>
      <c r="J4"/>
      <c r="K4"/>
      <c r="L4"/>
      <c r="M4"/>
      <c r="N4"/>
    </row>
    <row r="5" spans="1:14" ht="15" customHeight="1" x14ac:dyDescent="0.25">
      <c r="A5" s="72"/>
      <c r="B5" s="73"/>
      <c r="C5" s="73"/>
      <c r="D5" s="73"/>
      <c r="E5" s="73"/>
      <c r="F5" s="73"/>
      <c r="G5" s="130"/>
      <c r="H5"/>
      <c r="I5"/>
      <c r="J5"/>
      <c r="K5"/>
      <c r="L5"/>
      <c r="M5"/>
      <c r="N5"/>
    </row>
    <row r="6" spans="1:14" ht="8.25" customHeight="1" x14ac:dyDescent="0.25">
      <c r="A6" s="74"/>
      <c r="B6" s="75"/>
      <c r="C6" s="75"/>
      <c r="D6" s="75"/>
      <c r="E6" s="76"/>
      <c r="F6" s="77"/>
      <c r="G6" s="131"/>
      <c r="H6" s="68"/>
    </row>
    <row r="7" spans="1:14" ht="15.75" x14ac:dyDescent="0.25">
      <c r="A7" s="81" t="s">
        <v>123</v>
      </c>
      <c r="B7" s="82"/>
      <c r="C7" s="75"/>
      <c r="D7" s="75"/>
      <c r="E7" s="76"/>
      <c r="F7" s="77"/>
      <c r="G7" s="131"/>
      <c r="H7" s="68"/>
    </row>
    <row r="8" spans="1:14" ht="15.75" x14ac:dyDescent="0.25">
      <c r="A8" s="83" t="s">
        <v>124</v>
      </c>
      <c r="B8" s="82"/>
      <c r="C8" s="84"/>
      <c r="D8" s="75"/>
      <c r="E8" s="76"/>
      <c r="F8" s="77"/>
      <c r="G8" s="131"/>
      <c r="H8" s="68"/>
    </row>
    <row r="9" spans="1:14" ht="8.25" customHeight="1" x14ac:dyDescent="0.25">
      <c r="A9" s="74"/>
      <c r="B9" s="75"/>
      <c r="C9" s="75"/>
      <c r="D9" s="75"/>
      <c r="E9" s="76"/>
      <c r="F9" s="77"/>
      <c r="G9" s="131"/>
      <c r="H9" s="68"/>
    </row>
    <row r="10" spans="1:14" ht="15.75" x14ac:dyDescent="0.25">
      <c r="A10" s="103" t="s">
        <v>45</v>
      </c>
      <c r="B10" s="103"/>
      <c r="C10" s="103"/>
      <c r="D10" s="103"/>
      <c r="E10" s="103"/>
      <c r="F10" s="103"/>
      <c r="G10" s="132"/>
      <c r="H10" s="126"/>
    </row>
    <row r="11" spans="1:14" s="95" customFormat="1" ht="30" x14ac:dyDescent="0.2">
      <c r="A11" s="91" t="s">
        <v>7</v>
      </c>
      <c r="B11" s="91" t="s">
        <v>144</v>
      </c>
      <c r="C11" s="91" t="s">
        <v>74</v>
      </c>
      <c r="D11" s="133"/>
      <c r="E11" s="91" t="s">
        <v>6</v>
      </c>
      <c r="F11" s="134" t="s">
        <v>144</v>
      </c>
      <c r="G11" s="135"/>
    </row>
    <row r="12" spans="1:14" s="126" customFormat="1" x14ac:dyDescent="0.25">
      <c r="A12" s="78" t="s">
        <v>145</v>
      </c>
      <c r="B12" s="97"/>
      <c r="C12" s="97"/>
      <c r="D12" s="78"/>
      <c r="E12" s="136" t="s">
        <v>146</v>
      </c>
      <c r="F12" s="102"/>
      <c r="G12" s="217"/>
      <c r="I12" s="137"/>
      <c r="J12" s="68"/>
      <c r="M12" s="95"/>
    </row>
    <row r="13" spans="1:14" s="126" customFormat="1" x14ac:dyDescent="0.25">
      <c r="A13" s="78" t="s">
        <v>147</v>
      </c>
      <c r="B13" s="97"/>
      <c r="C13" s="97"/>
      <c r="D13" s="78"/>
      <c r="E13" s="136" t="s">
        <v>148</v>
      </c>
      <c r="F13" s="102"/>
      <c r="G13" s="217"/>
      <c r="I13" s="137"/>
      <c r="J13" s="68"/>
      <c r="M13" s="95"/>
    </row>
    <row r="14" spans="1:14" s="126" customFormat="1" x14ac:dyDescent="0.25">
      <c r="A14" s="78" t="s">
        <v>149</v>
      </c>
      <c r="B14" s="97"/>
      <c r="C14" s="97"/>
      <c r="D14" s="78"/>
      <c r="E14" s="136" t="s">
        <v>150</v>
      </c>
      <c r="F14" s="102"/>
      <c r="G14" s="217"/>
      <c r="I14" s="137"/>
      <c r="J14" s="68"/>
      <c r="M14" s="95"/>
    </row>
    <row r="15" spans="1:14" s="126" customFormat="1" x14ac:dyDescent="0.25">
      <c r="A15" s="78" t="s">
        <v>151</v>
      </c>
      <c r="B15" s="97"/>
      <c r="C15" s="97"/>
      <c r="D15" s="78"/>
      <c r="E15" s="136" t="s">
        <v>152</v>
      </c>
      <c r="F15" s="102"/>
      <c r="G15" s="217"/>
      <c r="I15" s="137"/>
      <c r="J15" s="68"/>
      <c r="M15" s="95"/>
    </row>
    <row r="16" spans="1:14" s="126" customFormat="1" x14ac:dyDescent="0.25">
      <c r="A16" s="78" t="s">
        <v>153</v>
      </c>
      <c r="B16" s="97"/>
      <c r="C16" s="97"/>
      <c r="D16" s="78"/>
      <c r="E16" s="136" t="s">
        <v>154</v>
      </c>
      <c r="F16" s="102"/>
      <c r="G16" s="217"/>
      <c r="I16" s="137"/>
      <c r="J16" s="68"/>
      <c r="M16" s="95"/>
    </row>
    <row r="17" spans="1:13" s="126" customFormat="1" x14ac:dyDescent="0.25">
      <c r="A17" s="78" t="s">
        <v>155</v>
      </c>
      <c r="B17" s="97"/>
      <c r="C17" s="97"/>
      <c r="D17" s="78"/>
      <c r="E17" s="136" t="s">
        <v>156</v>
      </c>
      <c r="F17" s="102"/>
      <c r="G17" s="217"/>
      <c r="I17" s="137"/>
      <c r="J17" s="68"/>
      <c r="M17" s="95"/>
    </row>
    <row r="18" spans="1:13" s="126" customFormat="1" x14ac:dyDescent="0.25">
      <c r="A18" s="78" t="s">
        <v>157</v>
      </c>
      <c r="B18" s="97"/>
      <c r="C18" s="97"/>
      <c r="D18" s="78"/>
      <c r="E18" s="136" t="s">
        <v>158</v>
      </c>
      <c r="F18" s="102"/>
      <c r="G18" s="217"/>
      <c r="I18" s="137"/>
      <c r="J18" s="68"/>
      <c r="M18" s="95"/>
    </row>
    <row r="19" spans="1:13" s="126" customFormat="1" x14ac:dyDescent="0.25">
      <c r="A19" s="78" t="s">
        <v>159</v>
      </c>
      <c r="B19" s="97"/>
      <c r="C19" s="97"/>
      <c r="D19" s="78"/>
      <c r="E19" s="136" t="s">
        <v>160</v>
      </c>
      <c r="F19" s="102"/>
      <c r="G19" s="217"/>
      <c r="I19" s="137"/>
      <c r="J19" s="68"/>
      <c r="M19" s="95"/>
    </row>
    <row r="20" spans="1:13" s="126" customFormat="1" x14ac:dyDescent="0.25">
      <c r="A20" s="78" t="s">
        <v>161</v>
      </c>
      <c r="B20" s="97"/>
      <c r="C20" s="97"/>
      <c r="D20" s="78"/>
      <c r="E20" s="136" t="s">
        <v>162</v>
      </c>
      <c r="F20" s="102"/>
      <c r="G20" s="217"/>
      <c r="I20" s="137"/>
      <c r="J20" s="68"/>
      <c r="M20" s="95"/>
    </row>
    <row r="21" spans="1:13" s="126" customFormat="1" x14ac:dyDescent="0.25">
      <c r="A21" s="78" t="s">
        <v>163</v>
      </c>
      <c r="B21" s="97"/>
      <c r="C21" s="97"/>
      <c r="D21" s="78"/>
      <c r="E21" s="136" t="s">
        <v>164</v>
      </c>
      <c r="F21" s="102"/>
      <c r="G21" s="217"/>
      <c r="I21" s="137"/>
      <c r="J21" s="68"/>
      <c r="M21" s="95"/>
    </row>
    <row r="22" spans="1:13" s="126" customFormat="1" x14ac:dyDescent="0.25">
      <c r="A22" s="78" t="s">
        <v>101</v>
      </c>
      <c r="B22" s="138">
        <f>SUM(B12:B21)</f>
        <v>0</v>
      </c>
      <c r="C22" s="138">
        <f>SUM(C12:C21)</f>
        <v>0</v>
      </c>
      <c r="D22" s="78"/>
      <c r="E22" s="136" t="s">
        <v>101</v>
      </c>
      <c r="F22" s="138">
        <f>SUM(F12:F21)</f>
        <v>0</v>
      </c>
      <c r="G22" s="218"/>
      <c r="I22" s="137"/>
      <c r="J22" s="125"/>
      <c r="M22" s="95"/>
    </row>
    <row r="23" spans="1:13" x14ac:dyDescent="0.25">
      <c r="A23" s="136"/>
      <c r="B23" s="75"/>
      <c r="C23" s="75"/>
      <c r="D23" s="75"/>
      <c r="E23" s="75"/>
      <c r="F23" s="77"/>
      <c r="G23" s="131"/>
      <c r="H23" s="68"/>
    </row>
    <row r="24" spans="1:13" x14ac:dyDescent="0.25">
      <c r="A24" s="136"/>
      <c r="B24" s="75"/>
      <c r="C24" s="75"/>
      <c r="D24" s="75"/>
      <c r="E24" s="75"/>
      <c r="F24" s="77"/>
      <c r="G24" s="131"/>
      <c r="H24" s="68"/>
    </row>
    <row r="25" spans="1:13" ht="15.75" x14ac:dyDescent="0.25">
      <c r="A25" s="139" t="s">
        <v>45</v>
      </c>
      <c r="B25" s="140"/>
      <c r="C25" s="140"/>
      <c r="D25" s="75"/>
      <c r="E25" s="75"/>
      <c r="F25" s="77"/>
      <c r="G25" s="131"/>
      <c r="H25" s="68"/>
    </row>
    <row r="26" spans="1:13" x14ac:dyDescent="0.25">
      <c r="A26" s="141" t="s">
        <v>7</v>
      </c>
      <c r="B26" s="75"/>
      <c r="C26" s="142">
        <f>C22</f>
        <v>0</v>
      </c>
      <c r="D26" s="75"/>
      <c r="E26" s="75"/>
      <c r="F26" s="77"/>
      <c r="G26" s="131"/>
      <c r="H26" s="68"/>
    </row>
    <row r="27" spans="1:13" x14ac:dyDescent="0.25">
      <c r="A27" s="141" t="s">
        <v>6</v>
      </c>
      <c r="B27" s="75"/>
      <c r="C27" s="138">
        <f>F22*Credit_Card_Payment</f>
        <v>0</v>
      </c>
      <c r="D27" s="75"/>
      <c r="E27" s="75"/>
      <c r="F27" s="77"/>
      <c r="G27" s="131"/>
      <c r="H27" s="68"/>
    </row>
    <row r="28" spans="1:13" x14ac:dyDescent="0.25">
      <c r="A28" s="141" t="s">
        <v>46</v>
      </c>
      <c r="B28" s="75"/>
      <c r="C28" s="97"/>
      <c r="D28" s="75"/>
      <c r="E28" s="75"/>
      <c r="F28" s="77"/>
      <c r="G28" s="131"/>
      <c r="H28" s="68"/>
    </row>
    <row r="29" spans="1:13" x14ac:dyDescent="0.25">
      <c r="A29" s="143" t="s">
        <v>47</v>
      </c>
      <c r="B29" s="75"/>
      <c r="C29" s="97"/>
      <c r="D29" s="75"/>
      <c r="E29" s="75"/>
      <c r="F29" s="77"/>
      <c r="G29" s="131"/>
      <c r="H29" s="68"/>
    </row>
    <row r="30" spans="1:13" x14ac:dyDescent="0.25">
      <c r="A30" s="143" t="s">
        <v>165</v>
      </c>
      <c r="B30" s="75"/>
      <c r="C30" s="97"/>
      <c r="D30" s="75"/>
      <c r="E30" s="75"/>
      <c r="F30" s="77"/>
      <c r="G30" s="131"/>
      <c r="H30" s="68"/>
    </row>
    <row r="31" spans="1:13" x14ac:dyDescent="0.25">
      <c r="A31" s="143" t="s">
        <v>60</v>
      </c>
      <c r="B31" s="75"/>
      <c r="C31" s="97"/>
      <c r="D31" s="75"/>
      <c r="E31" s="75"/>
      <c r="F31" s="77"/>
      <c r="G31" s="131"/>
      <c r="H31" s="68"/>
    </row>
    <row r="32" spans="1:13" x14ac:dyDescent="0.25">
      <c r="A32" s="75"/>
      <c r="B32" s="75"/>
      <c r="C32" s="75"/>
      <c r="D32" s="75"/>
      <c r="E32" s="75"/>
      <c r="F32" s="77"/>
      <c r="G32" s="131"/>
      <c r="H32" s="68"/>
    </row>
    <row r="33" spans="1:9" x14ac:dyDescent="0.25">
      <c r="A33" s="75"/>
      <c r="B33" s="75"/>
      <c r="C33" s="75"/>
      <c r="D33" s="75"/>
      <c r="E33" s="75"/>
      <c r="F33" s="77"/>
      <c r="G33" s="131"/>
      <c r="H33" s="68"/>
    </row>
    <row r="34" spans="1:9" ht="15.75" x14ac:dyDescent="0.25">
      <c r="A34" s="103" t="s">
        <v>166</v>
      </c>
      <c r="B34" s="103"/>
      <c r="C34" s="103"/>
      <c r="D34" s="103"/>
      <c r="E34" s="103"/>
      <c r="F34" s="103"/>
      <c r="G34" s="132"/>
      <c r="H34" s="68"/>
    </row>
    <row r="35" spans="1:9" s="95" customFormat="1" ht="30" x14ac:dyDescent="0.2">
      <c r="A35" s="144" t="s">
        <v>167</v>
      </c>
      <c r="B35" s="133" t="s">
        <v>168</v>
      </c>
      <c r="C35" s="133" t="s">
        <v>169</v>
      </c>
      <c r="D35" s="133" t="s">
        <v>170</v>
      </c>
      <c r="E35" s="133" t="s">
        <v>171</v>
      </c>
      <c r="F35" s="145" t="s">
        <v>172</v>
      </c>
      <c r="G35" s="135" t="s">
        <v>173</v>
      </c>
    </row>
    <row r="36" spans="1:9" s="150" customFormat="1" x14ac:dyDescent="0.25">
      <c r="A36" s="146"/>
      <c r="B36" s="102"/>
      <c r="C36" s="102"/>
      <c r="D36" s="102"/>
      <c r="E36" s="138">
        <f>IFERROR((B36+C36+D36)/COUNTA(B36:D36),0)</f>
        <v>0</v>
      </c>
      <c r="F36" s="102"/>
      <c r="G36" s="147"/>
      <c r="H36" s="148" t="s">
        <v>50</v>
      </c>
      <c r="I36" s="149"/>
    </row>
    <row r="37" spans="1:9" s="150" customFormat="1" x14ac:dyDescent="0.25">
      <c r="A37" s="146"/>
      <c r="B37" s="102"/>
      <c r="C37" s="97"/>
      <c r="D37" s="97"/>
      <c r="E37" s="138">
        <f t="shared" ref="E37:E85" si="0">IFERROR((B37+C37+D37)/COUNTA(B37:D37),0)</f>
        <v>0</v>
      </c>
      <c r="F37" s="97"/>
      <c r="G37" s="147"/>
      <c r="H37" s="148" t="s">
        <v>51</v>
      </c>
    </row>
    <row r="38" spans="1:9" s="149" customFormat="1" x14ac:dyDescent="0.25">
      <c r="A38" s="146"/>
      <c r="B38" s="102"/>
      <c r="C38" s="97"/>
      <c r="D38" s="97"/>
      <c r="E38" s="138">
        <f t="shared" si="0"/>
        <v>0</v>
      </c>
      <c r="F38" s="97"/>
      <c r="G38" s="147"/>
      <c r="H38" s="148" t="s">
        <v>52</v>
      </c>
    </row>
    <row r="39" spans="1:9" s="149" customFormat="1" x14ac:dyDescent="0.25">
      <c r="A39" s="146"/>
      <c r="B39" s="102"/>
      <c r="C39" s="97"/>
      <c r="D39" s="97"/>
      <c r="E39" s="138">
        <f t="shared" si="0"/>
        <v>0</v>
      </c>
      <c r="F39" s="97"/>
      <c r="G39" s="147"/>
      <c r="H39" s="148" t="s">
        <v>95</v>
      </c>
    </row>
    <row r="40" spans="1:9" s="149" customFormat="1" x14ac:dyDescent="0.25">
      <c r="A40" s="146"/>
      <c r="B40" s="102"/>
      <c r="C40" s="97"/>
      <c r="D40" s="97"/>
      <c r="E40" s="138">
        <f t="shared" si="0"/>
        <v>0</v>
      </c>
      <c r="F40" s="97"/>
      <c r="G40" s="147"/>
      <c r="H40" s="148" t="s">
        <v>53</v>
      </c>
    </row>
    <row r="41" spans="1:9" s="149" customFormat="1" x14ac:dyDescent="0.25">
      <c r="A41" s="146"/>
      <c r="B41" s="102"/>
      <c r="C41" s="97"/>
      <c r="D41" s="97"/>
      <c r="E41" s="138">
        <f t="shared" si="0"/>
        <v>0</v>
      </c>
      <c r="F41" s="97"/>
      <c r="G41" s="147"/>
      <c r="H41" s="148" t="s">
        <v>54</v>
      </c>
    </row>
    <row r="42" spans="1:9" s="149" customFormat="1" x14ac:dyDescent="0.25">
      <c r="A42" s="146"/>
      <c r="B42" s="102"/>
      <c r="C42" s="97"/>
      <c r="D42" s="97"/>
      <c r="E42" s="138">
        <f t="shared" si="0"/>
        <v>0</v>
      </c>
      <c r="F42" s="97"/>
      <c r="G42" s="147"/>
      <c r="H42" s="148" t="s">
        <v>41</v>
      </c>
    </row>
    <row r="43" spans="1:9" s="149" customFormat="1" x14ac:dyDescent="0.25">
      <c r="A43" s="146"/>
      <c r="B43" s="102"/>
      <c r="C43" s="97"/>
      <c r="D43" s="97"/>
      <c r="E43" s="138">
        <f t="shared" si="0"/>
        <v>0</v>
      </c>
      <c r="F43" s="97"/>
      <c r="G43" s="147"/>
      <c r="H43" s="148" t="s">
        <v>42</v>
      </c>
    </row>
    <row r="44" spans="1:9" s="149" customFormat="1" x14ac:dyDescent="0.25">
      <c r="A44" s="146"/>
      <c r="B44" s="102"/>
      <c r="C44" s="97"/>
      <c r="D44" s="97"/>
      <c r="E44" s="138">
        <f t="shared" si="0"/>
        <v>0</v>
      </c>
      <c r="F44" s="97"/>
      <c r="G44" s="147"/>
      <c r="H44" s="148" t="s">
        <v>43</v>
      </c>
    </row>
    <row r="45" spans="1:9" s="149" customFormat="1" x14ac:dyDescent="0.25">
      <c r="A45" s="146"/>
      <c r="B45" s="102"/>
      <c r="C45" s="97"/>
      <c r="D45" s="97"/>
      <c r="E45" s="138">
        <f t="shared" si="0"/>
        <v>0</v>
      </c>
      <c r="F45" s="97"/>
      <c r="G45" s="147"/>
      <c r="H45" s="148" t="s">
        <v>56</v>
      </c>
    </row>
    <row r="46" spans="1:9" s="149" customFormat="1" x14ac:dyDescent="0.25">
      <c r="A46" s="146"/>
      <c r="B46" s="102"/>
      <c r="C46" s="97"/>
      <c r="D46" s="97"/>
      <c r="E46" s="138">
        <f t="shared" si="0"/>
        <v>0</v>
      </c>
      <c r="F46" s="97"/>
      <c r="G46" s="147"/>
      <c r="H46" s="148" t="s">
        <v>57</v>
      </c>
    </row>
    <row r="47" spans="1:9" s="149" customFormat="1" x14ac:dyDescent="0.25">
      <c r="A47" s="146"/>
      <c r="B47" s="102"/>
      <c r="C47" s="97"/>
      <c r="D47" s="97"/>
      <c r="E47" s="138">
        <f t="shared" si="0"/>
        <v>0</v>
      </c>
      <c r="F47" s="97"/>
      <c r="G47" s="147"/>
      <c r="H47" s="148" t="s">
        <v>174</v>
      </c>
    </row>
    <row r="48" spans="1:9" s="149" customFormat="1" x14ac:dyDescent="0.25">
      <c r="A48" s="146"/>
      <c r="B48" s="102"/>
      <c r="C48" s="97"/>
      <c r="D48" s="97"/>
      <c r="E48" s="138">
        <f t="shared" si="0"/>
        <v>0</v>
      </c>
      <c r="F48" s="97"/>
      <c r="G48" s="147"/>
      <c r="H48" s="148" t="s">
        <v>44</v>
      </c>
    </row>
    <row r="49" spans="1:8" s="149" customFormat="1" x14ac:dyDescent="0.25">
      <c r="A49" s="146"/>
      <c r="B49" s="97"/>
      <c r="C49" s="97"/>
      <c r="D49" s="97"/>
      <c r="E49" s="138">
        <f t="shared" si="0"/>
        <v>0</v>
      </c>
      <c r="F49" s="97"/>
      <c r="G49" s="147"/>
      <c r="H49" s="149" t="s">
        <v>8</v>
      </c>
    </row>
    <row r="50" spans="1:8" s="149" customFormat="1" x14ac:dyDescent="0.25">
      <c r="A50" s="146"/>
      <c r="B50" s="97"/>
      <c r="C50" s="97"/>
      <c r="D50" s="97"/>
      <c r="E50" s="138">
        <f t="shared" si="0"/>
        <v>0</v>
      </c>
      <c r="F50" s="97"/>
      <c r="G50" s="147"/>
      <c r="H50" s="149" t="s">
        <v>200</v>
      </c>
    </row>
    <row r="51" spans="1:8" s="149" customFormat="1" x14ac:dyDescent="0.25">
      <c r="A51" s="146"/>
      <c r="B51" s="97"/>
      <c r="C51" s="97"/>
      <c r="D51" s="97"/>
      <c r="E51" s="138">
        <f t="shared" si="0"/>
        <v>0</v>
      </c>
      <c r="F51" s="97"/>
      <c r="G51" s="147"/>
      <c r="H51" s="149" t="s">
        <v>201</v>
      </c>
    </row>
    <row r="52" spans="1:8" s="149" customFormat="1" x14ac:dyDescent="0.25">
      <c r="A52" s="146"/>
      <c r="B52" s="97"/>
      <c r="C52" s="97"/>
      <c r="D52" s="97"/>
      <c r="E52" s="138">
        <f t="shared" si="0"/>
        <v>0</v>
      </c>
      <c r="F52" s="97"/>
      <c r="G52" s="147"/>
    </row>
    <row r="53" spans="1:8" s="149" customFormat="1" x14ac:dyDescent="0.25">
      <c r="A53" s="146"/>
      <c r="B53" s="97"/>
      <c r="C53" s="97"/>
      <c r="D53" s="97"/>
      <c r="E53" s="138">
        <f t="shared" si="0"/>
        <v>0</v>
      </c>
      <c r="F53" s="97"/>
      <c r="G53" s="147"/>
    </row>
    <row r="54" spans="1:8" s="149" customFormat="1" x14ac:dyDescent="0.25">
      <c r="A54" s="146"/>
      <c r="B54" s="97"/>
      <c r="C54" s="97"/>
      <c r="D54" s="97"/>
      <c r="E54" s="138">
        <f t="shared" si="0"/>
        <v>0</v>
      </c>
      <c r="F54" s="97"/>
      <c r="G54" s="147"/>
    </row>
    <row r="55" spans="1:8" s="149" customFormat="1" x14ac:dyDescent="0.25">
      <c r="A55" s="146"/>
      <c r="B55" s="97"/>
      <c r="C55" s="97"/>
      <c r="D55" s="97"/>
      <c r="E55" s="138">
        <f t="shared" si="0"/>
        <v>0</v>
      </c>
      <c r="F55" s="97"/>
      <c r="G55" s="147"/>
    </row>
    <row r="56" spans="1:8" s="149" customFormat="1" x14ac:dyDescent="0.25">
      <c r="A56" s="146"/>
      <c r="B56" s="97"/>
      <c r="C56" s="97"/>
      <c r="D56" s="97"/>
      <c r="E56" s="138">
        <f t="shared" si="0"/>
        <v>0</v>
      </c>
      <c r="F56" s="97"/>
      <c r="G56" s="147"/>
    </row>
    <row r="57" spans="1:8" s="149" customFormat="1" x14ac:dyDescent="0.25">
      <c r="A57" s="146"/>
      <c r="B57" s="97"/>
      <c r="C57" s="97"/>
      <c r="D57" s="97"/>
      <c r="E57" s="138">
        <f t="shared" si="0"/>
        <v>0</v>
      </c>
      <c r="F57" s="97"/>
      <c r="G57" s="147"/>
    </row>
    <row r="58" spans="1:8" s="149" customFormat="1" x14ac:dyDescent="0.25">
      <c r="A58" s="146"/>
      <c r="B58" s="97"/>
      <c r="C58" s="97"/>
      <c r="D58" s="97"/>
      <c r="E58" s="138">
        <f t="shared" si="0"/>
        <v>0</v>
      </c>
      <c r="F58" s="97"/>
      <c r="G58" s="147"/>
    </row>
    <row r="59" spans="1:8" s="149" customFormat="1" x14ac:dyDescent="0.25">
      <c r="A59" s="146"/>
      <c r="B59" s="97"/>
      <c r="C59" s="97"/>
      <c r="D59" s="97"/>
      <c r="E59" s="138">
        <f t="shared" si="0"/>
        <v>0</v>
      </c>
      <c r="F59" s="97"/>
      <c r="G59" s="147"/>
    </row>
    <row r="60" spans="1:8" s="149" customFormat="1" x14ac:dyDescent="0.25">
      <c r="A60" s="146"/>
      <c r="B60" s="97"/>
      <c r="C60" s="97"/>
      <c r="D60" s="97"/>
      <c r="E60" s="138">
        <f t="shared" si="0"/>
        <v>0</v>
      </c>
      <c r="F60" s="97"/>
      <c r="G60" s="147"/>
    </row>
    <row r="61" spans="1:8" s="149" customFormat="1" x14ac:dyDescent="0.25">
      <c r="A61" s="146"/>
      <c r="B61" s="97"/>
      <c r="C61" s="97"/>
      <c r="D61" s="97"/>
      <c r="E61" s="138">
        <f t="shared" si="0"/>
        <v>0</v>
      </c>
      <c r="F61" s="97"/>
      <c r="G61" s="147"/>
    </row>
    <row r="62" spans="1:8" s="149" customFormat="1" x14ac:dyDescent="0.25">
      <c r="A62" s="146"/>
      <c r="B62" s="97"/>
      <c r="C62" s="97"/>
      <c r="D62" s="97"/>
      <c r="E62" s="138">
        <f t="shared" si="0"/>
        <v>0</v>
      </c>
      <c r="F62" s="97"/>
      <c r="G62" s="147"/>
    </row>
    <row r="63" spans="1:8" s="149" customFormat="1" x14ac:dyDescent="0.25">
      <c r="A63" s="146"/>
      <c r="B63" s="97"/>
      <c r="C63" s="97"/>
      <c r="D63" s="97"/>
      <c r="E63" s="138">
        <f t="shared" si="0"/>
        <v>0</v>
      </c>
      <c r="F63" s="97"/>
      <c r="G63" s="147"/>
    </row>
    <row r="64" spans="1:8" s="149" customFormat="1" x14ac:dyDescent="0.25">
      <c r="A64" s="146"/>
      <c r="B64" s="97"/>
      <c r="C64" s="97"/>
      <c r="D64" s="97"/>
      <c r="E64" s="138">
        <f t="shared" si="0"/>
        <v>0</v>
      </c>
      <c r="F64" s="97"/>
      <c r="G64" s="147"/>
    </row>
    <row r="65" spans="1:7" s="149" customFormat="1" x14ac:dyDescent="0.25">
      <c r="A65" s="146"/>
      <c r="B65" s="97"/>
      <c r="C65" s="97"/>
      <c r="D65" s="97"/>
      <c r="E65" s="138">
        <f t="shared" si="0"/>
        <v>0</v>
      </c>
      <c r="F65" s="97"/>
      <c r="G65" s="147"/>
    </row>
    <row r="66" spans="1:7" s="149" customFormat="1" x14ac:dyDescent="0.25">
      <c r="A66" s="146"/>
      <c r="B66" s="97"/>
      <c r="C66" s="97"/>
      <c r="D66" s="97"/>
      <c r="E66" s="138">
        <f t="shared" si="0"/>
        <v>0</v>
      </c>
      <c r="F66" s="97"/>
      <c r="G66" s="147"/>
    </row>
    <row r="67" spans="1:7" s="149" customFormat="1" x14ac:dyDescent="0.25">
      <c r="A67" s="146"/>
      <c r="B67" s="97"/>
      <c r="C67" s="97"/>
      <c r="D67" s="97"/>
      <c r="E67" s="138">
        <f t="shared" si="0"/>
        <v>0</v>
      </c>
      <c r="F67" s="97"/>
      <c r="G67" s="147"/>
    </row>
    <row r="68" spans="1:7" s="149" customFormat="1" x14ac:dyDescent="0.25">
      <c r="A68" s="146"/>
      <c r="B68" s="97"/>
      <c r="C68" s="97"/>
      <c r="D68" s="97"/>
      <c r="E68" s="138">
        <f t="shared" si="0"/>
        <v>0</v>
      </c>
      <c r="F68" s="97"/>
      <c r="G68" s="147"/>
    </row>
    <row r="69" spans="1:7" s="149" customFormat="1" x14ac:dyDescent="0.25">
      <c r="A69" s="146"/>
      <c r="B69" s="97"/>
      <c r="C69" s="97"/>
      <c r="D69" s="97"/>
      <c r="E69" s="138">
        <f t="shared" si="0"/>
        <v>0</v>
      </c>
      <c r="F69" s="97"/>
      <c r="G69" s="147"/>
    </row>
    <row r="70" spans="1:7" s="149" customFormat="1" x14ac:dyDescent="0.25">
      <c r="A70" s="146"/>
      <c r="B70" s="97"/>
      <c r="C70" s="97"/>
      <c r="D70" s="97"/>
      <c r="E70" s="138">
        <f t="shared" si="0"/>
        <v>0</v>
      </c>
      <c r="F70" s="97"/>
      <c r="G70" s="147"/>
    </row>
    <row r="71" spans="1:7" s="149" customFormat="1" x14ac:dyDescent="0.25">
      <c r="A71" s="146"/>
      <c r="B71" s="97"/>
      <c r="C71" s="97"/>
      <c r="D71" s="97"/>
      <c r="E71" s="138">
        <f t="shared" si="0"/>
        <v>0</v>
      </c>
      <c r="F71" s="97"/>
      <c r="G71" s="147"/>
    </row>
    <row r="72" spans="1:7" s="149" customFormat="1" x14ac:dyDescent="0.25">
      <c r="A72" s="146"/>
      <c r="B72" s="97"/>
      <c r="C72" s="97"/>
      <c r="D72" s="97"/>
      <c r="E72" s="138">
        <f t="shared" si="0"/>
        <v>0</v>
      </c>
      <c r="F72" s="97"/>
      <c r="G72" s="147"/>
    </row>
    <row r="73" spans="1:7" s="149" customFormat="1" x14ac:dyDescent="0.25">
      <c r="A73" s="146"/>
      <c r="B73" s="97"/>
      <c r="C73" s="97"/>
      <c r="D73" s="97"/>
      <c r="E73" s="138">
        <f t="shared" si="0"/>
        <v>0</v>
      </c>
      <c r="F73" s="97"/>
      <c r="G73" s="147"/>
    </row>
    <row r="74" spans="1:7" s="149" customFormat="1" x14ac:dyDescent="0.25">
      <c r="A74" s="146"/>
      <c r="B74" s="97"/>
      <c r="C74" s="97"/>
      <c r="D74" s="97"/>
      <c r="E74" s="138">
        <f t="shared" si="0"/>
        <v>0</v>
      </c>
      <c r="F74" s="97"/>
      <c r="G74" s="147"/>
    </row>
    <row r="75" spans="1:7" s="149" customFormat="1" x14ac:dyDescent="0.25">
      <c r="A75" s="146"/>
      <c r="B75" s="97"/>
      <c r="C75" s="97"/>
      <c r="D75" s="97"/>
      <c r="E75" s="138">
        <f t="shared" si="0"/>
        <v>0</v>
      </c>
      <c r="F75" s="97"/>
      <c r="G75" s="147"/>
    </row>
    <row r="76" spans="1:7" s="149" customFormat="1" x14ac:dyDescent="0.25">
      <c r="A76" s="146"/>
      <c r="B76" s="97"/>
      <c r="C76" s="97"/>
      <c r="D76" s="97"/>
      <c r="E76" s="138">
        <f t="shared" si="0"/>
        <v>0</v>
      </c>
      <c r="F76" s="97"/>
      <c r="G76" s="147"/>
    </row>
    <row r="77" spans="1:7" s="149" customFormat="1" x14ac:dyDescent="0.25">
      <c r="A77" s="146"/>
      <c r="B77" s="97"/>
      <c r="C77" s="97"/>
      <c r="D77" s="97"/>
      <c r="E77" s="138">
        <f t="shared" si="0"/>
        <v>0</v>
      </c>
      <c r="F77" s="97"/>
      <c r="G77" s="147"/>
    </row>
    <row r="78" spans="1:7" s="149" customFormat="1" x14ac:dyDescent="0.25">
      <c r="A78" s="146"/>
      <c r="B78" s="97"/>
      <c r="C78" s="97"/>
      <c r="D78" s="97"/>
      <c r="E78" s="138">
        <f t="shared" si="0"/>
        <v>0</v>
      </c>
      <c r="F78" s="97"/>
      <c r="G78" s="147"/>
    </row>
    <row r="79" spans="1:7" s="149" customFormat="1" x14ac:dyDescent="0.25">
      <c r="A79" s="146"/>
      <c r="B79" s="97"/>
      <c r="C79" s="97"/>
      <c r="D79" s="97"/>
      <c r="E79" s="138">
        <f t="shared" si="0"/>
        <v>0</v>
      </c>
      <c r="F79" s="97"/>
      <c r="G79" s="147"/>
    </row>
    <row r="80" spans="1:7" s="149" customFormat="1" x14ac:dyDescent="0.25">
      <c r="A80" s="146"/>
      <c r="B80" s="97"/>
      <c r="C80" s="97"/>
      <c r="D80" s="97"/>
      <c r="E80" s="138">
        <f t="shared" si="0"/>
        <v>0</v>
      </c>
      <c r="F80" s="97"/>
      <c r="G80" s="147"/>
    </row>
    <row r="81" spans="1:13" s="149" customFormat="1" x14ac:dyDescent="0.25">
      <c r="A81" s="146"/>
      <c r="B81" s="97"/>
      <c r="C81" s="97"/>
      <c r="D81" s="97"/>
      <c r="E81" s="138">
        <f t="shared" si="0"/>
        <v>0</v>
      </c>
      <c r="F81" s="97"/>
      <c r="G81" s="147"/>
    </row>
    <row r="82" spans="1:13" s="149" customFormat="1" x14ac:dyDescent="0.25">
      <c r="A82" s="146"/>
      <c r="B82" s="97"/>
      <c r="C82" s="97"/>
      <c r="D82" s="97"/>
      <c r="E82" s="138">
        <f t="shared" si="0"/>
        <v>0</v>
      </c>
      <c r="F82" s="97"/>
      <c r="G82" s="147"/>
    </row>
    <row r="83" spans="1:13" s="149" customFormat="1" x14ac:dyDescent="0.25">
      <c r="A83" s="146"/>
      <c r="B83" s="97"/>
      <c r="C83" s="97"/>
      <c r="D83" s="97"/>
      <c r="E83" s="138">
        <f t="shared" si="0"/>
        <v>0</v>
      </c>
      <c r="F83" s="97"/>
      <c r="G83" s="147"/>
    </row>
    <row r="84" spans="1:13" s="149" customFormat="1" x14ac:dyDescent="0.25">
      <c r="A84" s="146"/>
      <c r="B84" s="97"/>
      <c r="C84" s="97"/>
      <c r="D84" s="97"/>
      <c r="E84" s="138">
        <f t="shared" si="0"/>
        <v>0</v>
      </c>
      <c r="F84" s="97"/>
      <c r="G84" s="147"/>
    </row>
    <row r="85" spans="1:13" s="149" customFormat="1" x14ac:dyDescent="0.25">
      <c r="A85" s="146"/>
      <c r="B85" s="97"/>
      <c r="C85" s="97"/>
      <c r="D85" s="97"/>
      <c r="E85" s="138">
        <f t="shared" si="0"/>
        <v>0</v>
      </c>
      <c r="F85" s="97"/>
      <c r="G85" s="147"/>
    </row>
    <row r="86" spans="1:13" x14ac:dyDescent="0.25">
      <c r="A86" s="151"/>
      <c r="B86" s="75"/>
      <c r="C86" s="75"/>
      <c r="D86" s="75"/>
      <c r="E86" s="76"/>
      <c r="F86" s="75"/>
      <c r="G86" s="152"/>
      <c r="H86" s="80"/>
      <c r="M86" s="68"/>
    </row>
    <row r="87" spans="1:13" x14ac:dyDescent="0.25">
      <c r="A87" s="151"/>
      <c r="B87" s="75"/>
      <c r="C87" s="75"/>
      <c r="D87" s="75"/>
      <c r="E87" s="76"/>
      <c r="F87" s="75"/>
      <c r="G87" s="152"/>
      <c r="H87" s="80"/>
      <c r="M87" s="68"/>
    </row>
    <row r="88" spans="1:13" x14ac:dyDescent="0.25">
      <c r="A88" s="153" t="s">
        <v>175</v>
      </c>
      <c r="B88" s="75"/>
      <c r="C88" s="75"/>
      <c r="D88" s="75"/>
      <c r="E88" s="76"/>
      <c r="F88" s="75"/>
      <c r="G88" s="152"/>
      <c r="H88" s="80"/>
      <c r="M88" s="68"/>
    </row>
    <row r="89" spans="1:13" x14ac:dyDescent="0.25">
      <c r="A89" s="153" t="s">
        <v>176</v>
      </c>
      <c r="B89" s="75"/>
      <c r="C89" s="75"/>
      <c r="D89" s="75"/>
      <c r="E89" s="76"/>
      <c r="F89" s="75"/>
      <c r="G89" s="152"/>
      <c r="H89" s="80"/>
      <c r="M89" s="68"/>
    </row>
    <row r="90" spans="1:13" x14ac:dyDescent="0.25">
      <c r="A90" s="153" t="s">
        <v>177</v>
      </c>
      <c r="B90" s="75"/>
      <c r="C90" s="75"/>
      <c r="D90" s="75"/>
      <c r="E90" s="76"/>
      <c r="F90" s="77"/>
      <c r="G90" s="152"/>
      <c r="H90" s="68"/>
    </row>
    <row r="91" spans="1:13" x14ac:dyDescent="0.25">
      <c r="A91" s="153" t="s">
        <v>178</v>
      </c>
      <c r="B91" s="75"/>
      <c r="C91" s="75"/>
      <c r="D91" s="75"/>
      <c r="E91" s="76"/>
      <c r="F91" s="77"/>
      <c r="G91" s="152"/>
      <c r="H91" s="68"/>
    </row>
    <row r="92" spans="1:13" x14ac:dyDescent="0.25">
      <c r="A92" s="153" t="s">
        <v>179</v>
      </c>
      <c r="B92" s="75"/>
      <c r="C92" s="75"/>
      <c r="D92" s="75"/>
      <c r="E92" s="76"/>
      <c r="F92" s="77"/>
      <c r="G92" s="152"/>
      <c r="H92" s="68"/>
    </row>
    <row r="93" spans="1:13" x14ac:dyDescent="0.25">
      <c r="A93"/>
      <c r="B93"/>
      <c r="C93"/>
      <c r="D93"/>
      <c r="E93"/>
      <c r="F93"/>
      <c r="G93" s="154"/>
      <c r="H93" s="68"/>
    </row>
    <row r="94" spans="1:13" x14ac:dyDescent="0.25">
      <c r="A94" s="255" t="s">
        <v>143</v>
      </c>
      <c r="B94" s="256"/>
      <c r="C94" s="256"/>
      <c r="D94" s="256"/>
      <c r="E94" s="256"/>
      <c r="F94" s="256"/>
      <c r="G94" s="257"/>
      <c r="H94"/>
    </row>
    <row r="95" spans="1:13" x14ac:dyDescent="0.25">
      <c r="A95" s="252"/>
      <c r="B95" s="253"/>
      <c r="C95" s="253"/>
      <c r="D95" s="253"/>
      <c r="E95" s="253"/>
      <c r="F95" s="253"/>
      <c r="G95" s="254"/>
      <c r="H95"/>
    </row>
    <row r="96" spans="1:13" x14ac:dyDescent="0.25">
      <c r="A96" s="252"/>
      <c r="B96" s="253"/>
      <c r="C96" s="253"/>
      <c r="D96" s="253"/>
      <c r="E96" s="253"/>
      <c r="F96" s="253"/>
      <c r="G96" s="254"/>
      <c r="H96"/>
    </row>
    <row r="97" spans="1:8" x14ac:dyDescent="0.25">
      <c r="A97" s="252"/>
      <c r="B97" s="253"/>
      <c r="C97" s="253"/>
      <c r="D97" s="253"/>
      <c r="E97" s="253"/>
      <c r="F97" s="253"/>
      <c r="G97" s="254"/>
      <c r="H97"/>
    </row>
    <row r="98" spans="1:8" x14ac:dyDescent="0.25">
      <c r="A98" s="252"/>
      <c r="B98" s="253"/>
      <c r="C98" s="253"/>
      <c r="D98" s="253"/>
      <c r="E98" s="253"/>
      <c r="F98" s="253"/>
      <c r="G98" s="254"/>
      <c r="H98"/>
    </row>
    <row r="99" spans="1:8" x14ac:dyDescent="0.25">
      <c r="A99" s="252"/>
      <c r="B99" s="253"/>
      <c r="C99" s="253"/>
      <c r="D99" s="253"/>
      <c r="E99" s="253"/>
      <c r="F99" s="253"/>
      <c r="G99" s="254"/>
      <c r="H99"/>
    </row>
    <row r="100" spans="1:8" x14ac:dyDescent="0.25">
      <c r="A100" s="252"/>
      <c r="B100" s="253"/>
      <c r="C100" s="253"/>
      <c r="D100" s="253"/>
      <c r="E100" s="253"/>
      <c r="F100" s="253"/>
      <c r="G100" s="254"/>
      <c r="H100"/>
    </row>
    <row r="101" spans="1:8" x14ac:dyDescent="0.25">
      <c r="A101" s="252"/>
      <c r="B101" s="253"/>
      <c r="C101" s="253"/>
      <c r="D101" s="253"/>
      <c r="E101" s="253"/>
      <c r="F101" s="253"/>
      <c r="G101" s="254"/>
      <c r="H101"/>
    </row>
    <row r="102" spans="1:8" x14ac:dyDescent="0.25">
      <c r="A102" s="252"/>
      <c r="B102" s="253"/>
      <c r="C102" s="253"/>
      <c r="D102" s="253"/>
      <c r="E102" s="253"/>
      <c r="F102" s="253"/>
      <c r="G102" s="254"/>
      <c r="H102"/>
    </row>
    <row r="103" spans="1:8" x14ac:dyDescent="0.25">
      <c r="A103" s="252"/>
      <c r="B103" s="253"/>
      <c r="C103" s="253"/>
      <c r="D103" s="253"/>
      <c r="E103" s="253"/>
      <c r="F103" s="253"/>
      <c r="G103" s="254"/>
      <c r="H103"/>
    </row>
    <row r="104" spans="1:8" x14ac:dyDescent="0.25">
      <c r="A104" s="252"/>
      <c r="B104" s="253"/>
      <c r="C104" s="253"/>
      <c r="D104" s="253"/>
      <c r="E104" s="253"/>
      <c r="F104" s="253"/>
      <c r="G104" s="254"/>
      <c r="H104"/>
    </row>
    <row r="105" spans="1:8" x14ac:dyDescent="0.25">
      <c r="A105" s="252"/>
      <c r="B105" s="253"/>
      <c r="C105" s="253"/>
      <c r="D105" s="253"/>
      <c r="E105" s="253"/>
      <c r="F105" s="253"/>
      <c r="G105" s="254"/>
      <c r="H105"/>
    </row>
    <row r="106" spans="1:8" x14ac:dyDescent="0.25">
      <c r="A106" s="252"/>
      <c r="B106" s="253"/>
      <c r="C106" s="253"/>
      <c r="D106" s="253"/>
      <c r="E106" s="253"/>
      <c r="F106" s="253"/>
      <c r="G106" s="254"/>
      <c r="H106"/>
    </row>
    <row r="107" spans="1:8" x14ac:dyDescent="0.25">
      <c r="A107" s="252"/>
      <c r="B107" s="253"/>
      <c r="C107" s="253"/>
      <c r="D107" s="253"/>
      <c r="E107" s="253"/>
      <c r="F107" s="253"/>
      <c r="G107" s="254"/>
      <c r="H107"/>
    </row>
    <row r="108" spans="1:8" x14ac:dyDescent="0.25">
      <c r="A108" s="252"/>
      <c r="B108" s="253"/>
      <c r="C108" s="253"/>
      <c r="D108" s="253"/>
      <c r="E108" s="253"/>
      <c r="F108" s="253"/>
      <c r="G108" s="254"/>
      <c r="H108"/>
    </row>
    <row r="109" spans="1:8" x14ac:dyDescent="0.25">
      <c r="A109" s="252"/>
      <c r="B109" s="253"/>
      <c r="C109" s="253"/>
      <c r="D109" s="253"/>
      <c r="E109" s="253"/>
      <c r="F109" s="253"/>
      <c r="G109" s="254"/>
      <c r="H109"/>
    </row>
    <row r="110" spans="1:8" x14ac:dyDescent="0.25">
      <c r="A110" s="155"/>
      <c r="B110" s="120"/>
      <c r="C110" s="120"/>
      <c r="D110" s="120"/>
      <c r="E110" s="121"/>
      <c r="F110" s="122"/>
      <c r="H110"/>
    </row>
    <row r="111" spans="1:8" x14ac:dyDescent="0.25">
      <c r="A111" s="155"/>
      <c r="B111" s="120"/>
      <c r="C111" s="120"/>
      <c r="D111" s="120"/>
      <c r="E111" s="121"/>
      <c r="F111" s="122"/>
      <c r="H111"/>
    </row>
    <row r="112" spans="1:8" x14ac:dyDescent="0.25">
      <c r="A112" s="155"/>
      <c r="B112" s="120"/>
      <c r="C112" s="120"/>
      <c r="D112" s="120"/>
      <c r="E112" s="121"/>
      <c r="F112" s="122"/>
    </row>
    <row r="113" spans="1:6" x14ac:dyDescent="0.25">
      <c r="A113" s="155"/>
      <c r="B113" s="120"/>
      <c r="C113" s="120"/>
      <c r="D113" s="120"/>
      <c r="E113" s="121"/>
      <c r="F113" s="122"/>
    </row>
    <row r="114" spans="1:6" x14ac:dyDescent="0.25">
      <c r="A114" s="155"/>
      <c r="B114" s="120"/>
      <c r="C114" s="120"/>
      <c r="D114" s="120"/>
      <c r="E114" s="121"/>
      <c r="F114" s="122"/>
    </row>
    <row r="115" spans="1:6" x14ac:dyDescent="0.25">
      <c r="A115" s="155"/>
      <c r="B115" s="120"/>
      <c r="C115" s="120"/>
      <c r="D115" s="120"/>
      <c r="E115" s="121"/>
      <c r="F115" s="122"/>
    </row>
    <row r="116" spans="1:6" x14ac:dyDescent="0.25">
      <c r="A116" s="155"/>
      <c r="B116" s="120"/>
      <c r="C116" s="120"/>
      <c r="D116" s="120"/>
      <c r="E116" s="121"/>
      <c r="F116" s="122"/>
    </row>
    <row r="117" spans="1:6" x14ac:dyDescent="0.25">
      <c r="A117" s="155"/>
      <c r="B117" s="120"/>
      <c r="C117" s="120"/>
      <c r="D117" s="120"/>
      <c r="E117" s="121"/>
      <c r="F117" s="122"/>
    </row>
    <row r="118" spans="1:6" x14ac:dyDescent="0.25">
      <c r="A118" s="155"/>
      <c r="B118" s="120"/>
      <c r="C118" s="120"/>
      <c r="D118" s="120"/>
      <c r="E118" s="121"/>
      <c r="F118" s="122"/>
    </row>
    <row r="119" spans="1:6" x14ac:dyDescent="0.25">
      <c r="A119" s="155"/>
      <c r="B119" s="120"/>
      <c r="C119" s="120"/>
      <c r="D119" s="120"/>
      <c r="E119" s="121"/>
      <c r="F119" s="122"/>
    </row>
    <row r="120" spans="1:6" x14ac:dyDescent="0.25">
      <c r="A120" s="155"/>
      <c r="B120" s="120"/>
      <c r="C120" s="120"/>
      <c r="D120" s="120"/>
      <c r="E120" s="121"/>
      <c r="F120" s="122"/>
    </row>
    <row r="121" spans="1:6" x14ac:dyDescent="0.25">
      <c r="A121" s="155"/>
      <c r="B121" s="120"/>
      <c r="C121" s="120"/>
      <c r="D121" s="120"/>
      <c r="E121" s="121"/>
      <c r="F121" s="122"/>
    </row>
    <row r="122" spans="1:6" x14ac:dyDescent="0.25">
      <c r="A122" s="155"/>
      <c r="B122" s="120"/>
      <c r="C122" s="120"/>
      <c r="D122" s="120"/>
      <c r="E122" s="121"/>
      <c r="F122" s="122"/>
    </row>
    <row r="123" spans="1:6" x14ac:dyDescent="0.25">
      <c r="A123" s="155"/>
      <c r="B123" s="120"/>
      <c r="C123" s="120"/>
      <c r="D123" s="120"/>
      <c r="E123" s="121"/>
      <c r="F123" s="122"/>
    </row>
    <row r="124" spans="1:6" x14ac:dyDescent="0.25">
      <c r="A124" s="155"/>
      <c r="B124" s="120"/>
      <c r="C124" s="120"/>
      <c r="D124" s="120"/>
      <c r="E124" s="121"/>
      <c r="F124" s="122"/>
    </row>
    <row r="125" spans="1:6" x14ac:dyDescent="0.25">
      <c r="A125" s="155"/>
      <c r="B125" s="120"/>
      <c r="C125" s="120"/>
      <c r="D125" s="120"/>
      <c r="E125" s="121"/>
      <c r="F125" s="122"/>
    </row>
    <row r="126" spans="1:6" x14ac:dyDescent="0.25">
      <c r="A126" s="155"/>
      <c r="B126" s="120"/>
      <c r="C126" s="120"/>
      <c r="D126" s="120"/>
      <c r="E126" s="121"/>
      <c r="F126" s="122"/>
    </row>
    <row r="127" spans="1:6" x14ac:dyDescent="0.25">
      <c r="A127" s="155"/>
      <c r="B127" s="120"/>
      <c r="C127" s="120"/>
      <c r="D127" s="120"/>
      <c r="E127" s="121"/>
      <c r="F127" s="122"/>
    </row>
    <row r="128" spans="1:6" x14ac:dyDescent="0.25">
      <c r="A128" s="155"/>
      <c r="B128" s="120"/>
      <c r="C128" s="120"/>
      <c r="D128" s="120"/>
      <c r="E128" s="121"/>
      <c r="F128" s="122"/>
    </row>
    <row r="129" spans="1:6" x14ac:dyDescent="0.25">
      <c r="A129" s="155"/>
      <c r="B129" s="120"/>
      <c r="C129" s="120"/>
      <c r="D129" s="120"/>
      <c r="E129" s="121"/>
      <c r="F129" s="122"/>
    </row>
    <row r="130" spans="1:6" x14ac:dyDescent="0.25">
      <c r="A130" s="155"/>
      <c r="B130" s="120"/>
      <c r="C130" s="120"/>
      <c r="D130" s="120"/>
      <c r="E130" s="121"/>
      <c r="F130" s="122"/>
    </row>
    <row r="131" spans="1:6" x14ac:dyDescent="0.25">
      <c r="A131" s="155"/>
      <c r="B131" s="120"/>
      <c r="C131" s="120"/>
      <c r="D131" s="120"/>
      <c r="E131" s="121"/>
      <c r="F131" s="122"/>
    </row>
    <row r="132" spans="1:6" x14ac:dyDescent="0.25">
      <c r="A132" s="155"/>
      <c r="B132" s="120"/>
      <c r="C132" s="120"/>
      <c r="D132" s="120"/>
      <c r="E132" s="121"/>
      <c r="F132" s="122"/>
    </row>
    <row r="133" spans="1:6" x14ac:dyDescent="0.25">
      <c r="A133" s="155"/>
      <c r="B133" s="120"/>
      <c r="C133" s="120"/>
      <c r="D133" s="120"/>
      <c r="E133" s="121"/>
      <c r="F133" s="122"/>
    </row>
    <row r="134" spans="1:6" x14ac:dyDescent="0.25">
      <c r="A134" s="155"/>
      <c r="B134" s="120"/>
      <c r="C134" s="120"/>
      <c r="D134" s="120"/>
      <c r="E134" s="121"/>
      <c r="F134" s="122"/>
    </row>
    <row r="135" spans="1:6" x14ac:dyDescent="0.25">
      <c r="A135" s="155"/>
      <c r="B135" s="120"/>
      <c r="C135" s="120"/>
      <c r="D135" s="120"/>
      <c r="E135" s="121"/>
      <c r="F135" s="122"/>
    </row>
    <row r="136" spans="1:6" x14ac:dyDescent="0.25">
      <c r="A136" s="155"/>
      <c r="B136" s="120"/>
      <c r="C136" s="120"/>
      <c r="D136" s="120"/>
      <c r="E136" s="121"/>
      <c r="F136" s="122"/>
    </row>
    <row r="137" spans="1:6" x14ac:dyDescent="0.25">
      <c r="A137" s="155"/>
      <c r="B137" s="120"/>
      <c r="C137" s="120"/>
      <c r="D137" s="120"/>
      <c r="E137" s="121"/>
      <c r="F137" s="122"/>
    </row>
    <row r="138" spans="1:6" x14ac:dyDescent="0.25">
      <c r="A138" s="155"/>
      <c r="B138" s="120"/>
      <c r="C138" s="120"/>
      <c r="D138" s="120"/>
      <c r="E138" s="121"/>
      <c r="F138" s="122"/>
    </row>
    <row r="139" spans="1:6" x14ac:dyDescent="0.25">
      <c r="A139" s="155"/>
      <c r="B139" s="120"/>
      <c r="C139" s="120"/>
      <c r="D139" s="120"/>
      <c r="E139" s="121"/>
      <c r="F139" s="122"/>
    </row>
    <row r="140" spans="1:6" x14ac:dyDescent="0.25">
      <c r="A140" s="155"/>
      <c r="B140" s="120"/>
      <c r="C140" s="120"/>
      <c r="D140" s="120"/>
      <c r="E140" s="121"/>
      <c r="F140" s="122"/>
    </row>
    <row r="141" spans="1:6" x14ac:dyDescent="0.25">
      <c r="A141" s="155"/>
      <c r="B141" s="120"/>
      <c r="C141" s="120"/>
      <c r="D141" s="120"/>
      <c r="E141" s="121"/>
      <c r="F141" s="122"/>
    </row>
    <row r="142" spans="1:6" x14ac:dyDescent="0.25">
      <c r="A142" s="155"/>
      <c r="B142" s="120"/>
      <c r="C142" s="120"/>
      <c r="D142" s="120"/>
      <c r="E142" s="121"/>
      <c r="F142" s="122"/>
    </row>
    <row r="143" spans="1:6" x14ac:dyDescent="0.25">
      <c r="A143" s="155"/>
      <c r="B143" s="120"/>
      <c r="C143" s="120"/>
      <c r="D143" s="120"/>
      <c r="E143" s="121"/>
      <c r="F143" s="122"/>
    </row>
    <row r="144" spans="1:6" x14ac:dyDescent="0.25">
      <c r="A144" s="155"/>
      <c r="B144" s="120"/>
      <c r="C144" s="120"/>
      <c r="D144" s="120"/>
      <c r="E144" s="121"/>
      <c r="F144" s="122"/>
    </row>
    <row r="145" spans="1:6" x14ac:dyDescent="0.25">
      <c r="A145" s="155"/>
      <c r="B145" s="120"/>
      <c r="C145" s="120"/>
      <c r="D145" s="120"/>
      <c r="E145" s="121"/>
      <c r="F145" s="122"/>
    </row>
    <row r="146" spans="1:6" x14ac:dyDescent="0.25">
      <c r="A146" s="155"/>
      <c r="B146" s="120"/>
      <c r="C146" s="120"/>
      <c r="D146" s="120"/>
      <c r="E146" s="121"/>
      <c r="F146" s="122"/>
    </row>
    <row r="147" spans="1:6" x14ac:dyDescent="0.25">
      <c r="A147" s="155"/>
      <c r="B147" s="120"/>
      <c r="C147" s="120"/>
      <c r="D147" s="120"/>
      <c r="E147" s="121"/>
      <c r="F147" s="122"/>
    </row>
    <row r="148" spans="1:6" x14ac:dyDescent="0.25">
      <c r="A148" s="155"/>
      <c r="B148" s="120"/>
      <c r="C148" s="120"/>
      <c r="D148" s="120"/>
      <c r="E148" s="121"/>
      <c r="F148" s="122"/>
    </row>
    <row r="149" spans="1:6" x14ac:dyDescent="0.25">
      <c r="A149" s="155"/>
      <c r="B149" s="120"/>
      <c r="C149" s="120"/>
      <c r="D149" s="120"/>
      <c r="E149" s="121"/>
      <c r="F149" s="122"/>
    </row>
    <row r="150" spans="1:6" x14ac:dyDescent="0.25">
      <c r="A150" s="155"/>
      <c r="B150" s="120"/>
      <c r="C150" s="120"/>
      <c r="D150" s="120"/>
      <c r="E150" s="121"/>
      <c r="F150" s="122"/>
    </row>
    <row r="151" spans="1:6" x14ac:dyDescent="0.25">
      <c r="A151" s="155"/>
      <c r="B151" s="120"/>
      <c r="C151" s="120"/>
      <c r="D151" s="120"/>
      <c r="E151" s="121"/>
      <c r="F151" s="122"/>
    </row>
    <row r="152" spans="1:6" x14ac:dyDescent="0.25">
      <c r="A152" s="155"/>
      <c r="B152" s="120"/>
      <c r="C152" s="120"/>
      <c r="D152" s="120"/>
      <c r="E152" s="121"/>
      <c r="F152" s="122"/>
    </row>
    <row r="153" spans="1:6" x14ac:dyDescent="0.25">
      <c r="A153" s="155"/>
      <c r="B153" s="120"/>
      <c r="C153" s="120"/>
      <c r="D153" s="120"/>
      <c r="E153" s="121"/>
      <c r="F153" s="122"/>
    </row>
    <row r="154" spans="1:6" x14ac:dyDescent="0.25">
      <c r="A154" s="155"/>
      <c r="B154" s="120"/>
      <c r="C154" s="120"/>
      <c r="D154" s="120"/>
      <c r="E154" s="121"/>
      <c r="F154" s="122"/>
    </row>
    <row r="155" spans="1:6" x14ac:dyDescent="0.25">
      <c r="A155" s="155"/>
      <c r="B155" s="120"/>
      <c r="C155" s="120"/>
      <c r="D155" s="120"/>
      <c r="E155" s="121"/>
      <c r="F155" s="122"/>
    </row>
    <row r="156" spans="1:6" x14ac:dyDescent="0.25">
      <c r="A156" s="155"/>
      <c r="B156" s="120"/>
      <c r="C156" s="120"/>
      <c r="D156" s="120"/>
      <c r="E156" s="121"/>
      <c r="F156" s="122"/>
    </row>
    <row r="157" spans="1:6" x14ac:dyDescent="0.25">
      <c r="A157" s="155"/>
      <c r="B157" s="120"/>
      <c r="C157" s="120"/>
      <c r="D157" s="120"/>
      <c r="E157" s="121"/>
      <c r="F157" s="122"/>
    </row>
    <row r="158" spans="1:6" x14ac:dyDescent="0.25">
      <c r="A158" s="155"/>
      <c r="B158" s="120"/>
      <c r="C158" s="120"/>
      <c r="D158" s="120"/>
      <c r="E158" s="121"/>
      <c r="F158" s="122"/>
    </row>
    <row r="159" spans="1:6" x14ac:dyDescent="0.25">
      <c r="A159" s="155"/>
      <c r="B159" s="120"/>
      <c r="C159" s="120"/>
      <c r="D159" s="120"/>
      <c r="E159" s="121"/>
      <c r="F159" s="122"/>
    </row>
    <row r="160" spans="1:6" x14ac:dyDescent="0.25">
      <c r="A160" s="155"/>
      <c r="B160" s="120"/>
      <c r="C160" s="120"/>
      <c r="D160" s="120"/>
      <c r="E160" s="121"/>
      <c r="F160" s="122"/>
    </row>
    <row r="161" spans="1:6" x14ac:dyDescent="0.25">
      <c r="A161" s="155"/>
      <c r="B161" s="120"/>
      <c r="C161" s="120"/>
      <c r="D161" s="120"/>
      <c r="E161" s="121"/>
      <c r="F161" s="122"/>
    </row>
    <row r="162" spans="1:6" x14ac:dyDescent="0.25">
      <c r="A162" s="155"/>
      <c r="B162" s="120"/>
      <c r="C162" s="120"/>
      <c r="D162" s="120"/>
      <c r="E162" s="121"/>
      <c r="F162" s="122"/>
    </row>
    <row r="163" spans="1:6" x14ac:dyDescent="0.25">
      <c r="A163" s="155"/>
      <c r="B163" s="120"/>
      <c r="C163" s="120"/>
      <c r="D163" s="120"/>
      <c r="E163" s="121"/>
      <c r="F163" s="122"/>
    </row>
    <row r="164" spans="1:6" x14ac:dyDescent="0.25">
      <c r="A164" s="155"/>
      <c r="B164" s="120"/>
      <c r="C164" s="120"/>
      <c r="D164" s="120"/>
      <c r="E164" s="121"/>
      <c r="F164" s="122"/>
    </row>
    <row r="165" spans="1:6" x14ac:dyDescent="0.25">
      <c r="A165" s="155"/>
      <c r="B165" s="120"/>
      <c r="C165" s="120"/>
      <c r="D165" s="120"/>
      <c r="E165" s="121"/>
      <c r="F165" s="122"/>
    </row>
    <row r="166" spans="1:6" x14ac:dyDescent="0.25">
      <c r="A166" s="155"/>
      <c r="B166" s="120"/>
      <c r="C166" s="120"/>
      <c r="D166" s="120"/>
      <c r="E166" s="121"/>
      <c r="F166" s="122"/>
    </row>
    <row r="167" spans="1:6" x14ac:dyDescent="0.25">
      <c r="A167" s="155"/>
      <c r="B167" s="120"/>
      <c r="C167" s="120"/>
      <c r="D167" s="120"/>
      <c r="E167" s="121"/>
      <c r="F167" s="122"/>
    </row>
    <row r="168" spans="1:6" x14ac:dyDescent="0.25">
      <c r="A168" s="155"/>
      <c r="B168" s="120"/>
      <c r="C168" s="120"/>
      <c r="D168" s="120"/>
      <c r="E168" s="121"/>
      <c r="F168" s="122"/>
    </row>
    <row r="169" spans="1:6" x14ac:dyDescent="0.25">
      <c r="A169" s="155"/>
      <c r="B169" s="120"/>
      <c r="C169" s="120"/>
      <c r="D169" s="120"/>
      <c r="E169" s="121"/>
      <c r="F169" s="122"/>
    </row>
    <row r="170" spans="1:6" x14ac:dyDescent="0.25">
      <c r="A170" s="155"/>
      <c r="B170" s="120"/>
      <c r="C170" s="120"/>
      <c r="D170" s="120"/>
      <c r="E170" s="121"/>
      <c r="F170" s="122"/>
    </row>
    <row r="171" spans="1:6" x14ac:dyDescent="0.25">
      <c r="A171" s="155"/>
      <c r="B171" s="120"/>
      <c r="C171" s="120"/>
      <c r="D171" s="120"/>
      <c r="E171" s="121"/>
      <c r="F171" s="122"/>
    </row>
    <row r="172" spans="1:6" x14ac:dyDescent="0.25">
      <c r="A172" s="155"/>
      <c r="B172" s="120"/>
      <c r="C172" s="120"/>
      <c r="D172" s="120"/>
      <c r="E172" s="121"/>
      <c r="F172" s="122"/>
    </row>
    <row r="173" spans="1:6" x14ac:dyDescent="0.25">
      <c r="A173" s="155"/>
      <c r="B173" s="120"/>
      <c r="C173" s="120"/>
      <c r="D173" s="120"/>
      <c r="E173" s="121"/>
      <c r="F173" s="122"/>
    </row>
    <row r="174" spans="1:6" x14ac:dyDescent="0.25">
      <c r="A174" s="155"/>
      <c r="B174" s="120"/>
      <c r="C174" s="120"/>
      <c r="D174" s="120"/>
      <c r="E174" s="121"/>
      <c r="F174" s="122"/>
    </row>
    <row r="175" spans="1:6" x14ac:dyDescent="0.25">
      <c r="A175" s="155"/>
      <c r="B175" s="120"/>
      <c r="C175" s="120"/>
      <c r="D175" s="120"/>
      <c r="E175" s="121"/>
      <c r="F175" s="122"/>
    </row>
    <row r="176" spans="1:6" x14ac:dyDescent="0.25">
      <c r="A176" s="155"/>
      <c r="B176" s="120"/>
      <c r="C176" s="120"/>
      <c r="D176" s="120"/>
      <c r="E176" s="121"/>
      <c r="F176" s="122"/>
    </row>
    <row r="177" spans="1:6" x14ac:dyDescent="0.25">
      <c r="A177" s="155"/>
      <c r="B177" s="120"/>
      <c r="C177" s="120"/>
      <c r="D177" s="120"/>
      <c r="E177" s="121"/>
      <c r="F177" s="122"/>
    </row>
    <row r="178" spans="1:6" x14ac:dyDescent="0.25">
      <c r="A178" s="155"/>
      <c r="B178" s="120"/>
      <c r="C178" s="120"/>
      <c r="D178" s="120"/>
      <c r="E178" s="121"/>
      <c r="F178" s="122"/>
    </row>
    <row r="179" spans="1:6" x14ac:dyDescent="0.25">
      <c r="A179" s="155"/>
      <c r="B179" s="120"/>
      <c r="C179" s="120"/>
      <c r="D179" s="120"/>
      <c r="E179" s="121"/>
      <c r="F179" s="122"/>
    </row>
    <row r="180" spans="1:6" x14ac:dyDescent="0.25">
      <c r="A180" s="155"/>
      <c r="B180" s="120"/>
      <c r="C180" s="120"/>
      <c r="D180" s="120"/>
      <c r="E180" s="121"/>
      <c r="F180" s="122"/>
    </row>
    <row r="181" spans="1:6" x14ac:dyDescent="0.25">
      <c r="A181" s="155"/>
      <c r="B181" s="120"/>
      <c r="C181" s="120"/>
      <c r="D181" s="120"/>
      <c r="E181" s="121"/>
      <c r="F181" s="122"/>
    </row>
    <row r="182" spans="1:6" x14ac:dyDescent="0.25">
      <c r="A182" s="155"/>
      <c r="B182" s="120"/>
      <c r="C182" s="120"/>
      <c r="D182" s="120"/>
      <c r="E182" s="121"/>
      <c r="F182" s="122"/>
    </row>
    <row r="183" spans="1:6" x14ac:dyDescent="0.25">
      <c r="A183" s="155"/>
      <c r="B183" s="120"/>
      <c r="C183" s="120"/>
      <c r="D183" s="120"/>
      <c r="E183" s="121"/>
      <c r="F183" s="122"/>
    </row>
    <row r="184" spans="1:6" x14ac:dyDescent="0.25">
      <c r="A184" s="155"/>
      <c r="B184" s="120"/>
      <c r="C184" s="120"/>
      <c r="D184" s="120"/>
      <c r="E184" s="121"/>
      <c r="F184" s="122"/>
    </row>
    <row r="185" spans="1:6" x14ac:dyDescent="0.25">
      <c r="A185" s="155"/>
      <c r="B185" s="120"/>
      <c r="C185" s="120"/>
      <c r="D185" s="120"/>
      <c r="E185" s="121"/>
      <c r="F185" s="122"/>
    </row>
    <row r="186" spans="1:6" x14ac:dyDescent="0.25">
      <c r="A186" s="155"/>
      <c r="B186" s="120"/>
      <c r="C186" s="120"/>
      <c r="D186" s="120"/>
      <c r="E186" s="121"/>
      <c r="F186" s="122"/>
    </row>
    <row r="187" spans="1:6" x14ac:dyDescent="0.25">
      <c r="A187" s="155"/>
      <c r="B187" s="120"/>
      <c r="C187" s="120"/>
      <c r="D187" s="120"/>
      <c r="E187" s="121"/>
      <c r="F187" s="122"/>
    </row>
    <row r="188" spans="1:6" x14ac:dyDescent="0.25">
      <c r="A188" s="155"/>
      <c r="B188" s="120"/>
      <c r="C188" s="120"/>
      <c r="D188" s="120"/>
      <c r="E188" s="121"/>
      <c r="F188" s="122"/>
    </row>
    <row r="189" spans="1:6" x14ac:dyDescent="0.25">
      <c r="A189" s="155"/>
      <c r="B189" s="120"/>
      <c r="C189" s="120"/>
      <c r="D189" s="120"/>
      <c r="E189" s="121"/>
      <c r="F189" s="122"/>
    </row>
  </sheetData>
  <sheetProtection algorithmName="SHA-512" hashValue="q9UcEjTR1F/v/dUMs57IA0ewgkcfYfNKzI6rSgd4Brl2m/vPLci9ElBLPsMYR5j4pbx1HTlTfBURDeSAr+hd/g==" saltValue="NC6PnpqanxS/eAWhHUvgXg==" spinCount="100000" sheet="1" selectLockedCells="1"/>
  <mergeCells count="17">
    <mergeCell ref="A105:G105"/>
    <mergeCell ref="A106:G106"/>
    <mergeCell ref="A107:G107"/>
    <mergeCell ref="A108:G108"/>
    <mergeCell ref="A109:G109"/>
    <mergeCell ref="A104:G104"/>
    <mergeCell ref="B2:F4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</mergeCells>
  <dataValidations disablePrompts="1" count="1">
    <dataValidation type="list" allowBlank="1" showInputMessage="1" showErrorMessage="1" sqref="F36:F85" xr:uid="{50F22DBC-BAF2-43F3-8926-26E3DCE6F1E1}">
      <formula1>Expenditure_Types</formula1>
    </dataValidation>
  </dataValidations>
  <pageMargins left="0.7" right="0.7" top="0.75" bottom="0.75" header="0.3" footer="0.3"/>
  <pageSetup paperSize="9" scale="46" orientation="portrait" r:id="rId1"/>
  <rowBreaks count="1" manualBreakCount="1">
    <brk id="109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C2BEC-2FFC-4373-9E81-36D5655DFF1A}">
  <sheetPr codeName="Sheet8"/>
  <dimension ref="A1:H17"/>
  <sheetViews>
    <sheetView workbookViewId="0">
      <selection activeCell="D11" sqref="D11"/>
    </sheetView>
  </sheetViews>
  <sheetFormatPr defaultColWidth="9.140625" defaultRowHeight="15" x14ac:dyDescent="0.25"/>
  <cols>
    <col min="1" max="5" width="22.28515625" style="213" customWidth="1"/>
    <col min="6" max="16384" width="9.140625" style="213"/>
  </cols>
  <sheetData>
    <row r="1" spans="1:8" x14ac:dyDescent="0.25">
      <c r="A1" s="212" t="s">
        <v>132</v>
      </c>
      <c r="B1" s="212" t="s">
        <v>191</v>
      </c>
      <c r="C1" s="212" t="s">
        <v>192</v>
      </c>
      <c r="D1" s="212" t="s">
        <v>126</v>
      </c>
      <c r="E1" s="212" t="s">
        <v>193</v>
      </c>
    </row>
    <row r="2" spans="1:8" x14ac:dyDescent="0.25">
      <c r="A2" s="213" t="s">
        <v>194</v>
      </c>
      <c r="B2" s="214">
        <v>0.8</v>
      </c>
      <c r="C2" s="215">
        <v>0.03</v>
      </c>
      <c r="D2" s="215" t="s">
        <v>195</v>
      </c>
      <c r="E2" s="216" t="s">
        <v>50</v>
      </c>
      <c r="H2" s="216"/>
    </row>
    <row r="3" spans="1:8" x14ac:dyDescent="0.25">
      <c r="A3" s="213" t="s">
        <v>196</v>
      </c>
      <c r="D3" s="213" t="s">
        <v>119</v>
      </c>
      <c r="E3" s="216" t="s">
        <v>51</v>
      </c>
      <c r="H3" s="216"/>
    </row>
    <row r="4" spans="1:8" x14ac:dyDescent="0.25">
      <c r="A4" s="213" t="s">
        <v>197</v>
      </c>
      <c r="D4" s="213" t="s">
        <v>198</v>
      </c>
      <c r="E4" s="216" t="s">
        <v>52</v>
      </c>
      <c r="H4" s="216"/>
    </row>
    <row r="5" spans="1:8" x14ac:dyDescent="0.25">
      <c r="A5" s="213" t="s">
        <v>15</v>
      </c>
      <c r="D5" s="213" t="s">
        <v>199</v>
      </c>
      <c r="E5" s="216" t="s">
        <v>95</v>
      </c>
      <c r="H5" s="216"/>
    </row>
    <row r="6" spans="1:8" x14ac:dyDescent="0.25">
      <c r="A6" s="213" t="s">
        <v>20</v>
      </c>
      <c r="D6" s="213" t="s">
        <v>8</v>
      </c>
      <c r="E6" s="216" t="s">
        <v>53</v>
      </c>
      <c r="H6" s="216"/>
    </row>
    <row r="7" spans="1:8" x14ac:dyDescent="0.25">
      <c r="E7" s="216" t="s">
        <v>54</v>
      </c>
      <c r="H7" s="216"/>
    </row>
    <row r="8" spans="1:8" x14ac:dyDescent="0.25">
      <c r="E8" s="216" t="s">
        <v>41</v>
      </c>
      <c r="H8" s="216"/>
    </row>
    <row r="9" spans="1:8" x14ac:dyDescent="0.25">
      <c r="E9" s="216" t="s">
        <v>42</v>
      </c>
      <c r="H9" s="216"/>
    </row>
    <row r="10" spans="1:8" x14ac:dyDescent="0.25">
      <c r="E10" s="216" t="s">
        <v>43</v>
      </c>
      <c r="H10" s="216"/>
    </row>
    <row r="11" spans="1:8" x14ac:dyDescent="0.25">
      <c r="E11" s="216" t="s">
        <v>56</v>
      </c>
      <c r="H11" s="216"/>
    </row>
    <row r="12" spans="1:8" x14ac:dyDescent="0.25">
      <c r="E12" s="216" t="s">
        <v>57</v>
      </c>
      <c r="H12" s="216"/>
    </row>
    <row r="13" spans="1:8" x14ac:dyDescent="0.25">
      <c r="E13" s="216" t="s">
        <v>174</v>
      </c>
      <c r="H13" s="216"/>
    </row>
    <row r="14" spans="1:8" x14ac:dyDescent="0.25">
      <c r="E14" s="216" t="s">
        <v>44</v>
      </c>
      <c r="H14" s="216"/>
    </row>
    <row r="15" spans="1:8" x14ac:dyDescent="0.25">
      <c r="E15" s="216" t="s">
        <v>8</v>
      </c>
      <c r="H15" s="216"/>
    </row>
    <row r="16" spans="1:8" x14ac:dyDescent="0.25">
      <c r="E16" s="216" t="s">
        <v>200</v>
      </c>
      <c r="H16" s="216"/>
    </row>
    <row r="17" spans="5:5" x14ac:dyDescent="0.25">
      <c r="E17" s="216" t="s">
        <v>201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4"/>
  <sheetViews>
    <sheetView workbookViewId="0">
      <selection activeCell="B4" sqref="B4"/>
    </sheetView>
  </sheetViews>
  <sheetFormatPr defaultRowHeight="12.75" x14ac:dyDescent="0.2"/>
  <cols>
    <col min="1" max="1" width="21" customWidth="1"/>
    <col min="2" max="3" width="9.140625" style="1"/>
    <col min="7" max="7" width="12.85546875" bestFit="1" customWidth="1"/>
  </cols>
  <sheetData>
    <row r="1" spans="1:8" x14ac:dyDescent="0.2">
      <c r="F1" t="s">
        <v>19</v>
      </c>
      <c r="H1" s="9">
        <f>12570-B33</f>
        <v>12570</v>
      </c>
    </row>
    <row r="2" spans="1:8" x14ac:dyDescent="0.2">
      <c r="B2" s="1" t="s">
        <v>20</v>
      </c>
      <c r="C2" s="1" t="s">
        <v>15</v>
      </c>
      <c r="H2" s="1"/>
    </row>
    <row r="3" spans="1:8" x14ac:dyDescent="0.2">
      <c r="F3" t="s">
        <v>21</v>
      </c>
      <c r="G3" t="s">
        <v>22</v>
      </c>
      <c r="H3" s="1"/>
    </row>
    <row r="4" spans="1:8" x14ac:dyDescent="0.2">
      <c r="A4" t="s">
        <v>23</v>
      </c>
      <c r="B4" s="2">
        <f>'Affordability - BTL'!D27</f>
        <v>0</v>
      </c>
      <c r="C4" s="1">
        <f>B4/12</f>
        <v>0</v>
      </c>
      <c r="F4" s="3">
        <v>0.2</v>
      </c>
      <c r="G4" t="s">
        <v>24</v>
      </c>
      <c r="H4" s="9">
        <v>37700</v>
      </c>
    </row>
    <row r="5" spans="1:8" x14ac:dyDescent="0.2">
      <c r="F5" s="3">
        <v>0.4</v>
      </c>
      <c r="G5" s="10" t="s">
        <v>114</v>
      </c>
      <c r="H5" s="9">
        <v>125140</v>
      </c>
    </row>
    <row r="6" spans="1:8" x14ac:dyDescent="0.2">
      <c r="A6" t="s">
        <v>19</v>
      </c>
      <c r="B6" s="44">
        <f>IF(B4&lt;125140,H1,0)</f>
        <v>12570</v>
      </c>
      <c r="C6" s="1">
        <f>B6/12</f>
        <v>1047.5</v>
      </c>
      <c r="F6" s="3">
        <v>0.45</v>
      </c>
      <c r="G6" s="10" t="s">
        <v>118</v>
      </c>
      <c r="H6" s="9"/>
    </row>
    <row r="7" spans="1:8" x14ac:dyDescent="0.2">
      <c r="H7" s="1"/>
    </row>
    <row r="8" spans="1:8" x14ac:dyDescent="0.2">
      <c r="A8" t="s">
        <v>25</v>
      </c>
      <c r="B8" s="1">
        <f>IF((B4-B6)&gt;0,B4-B6,0)</f>
        <v>0</v>
      </c>
      <c r="C8" s="1">
        <f>IF((C4-C6)&gt;0,C4-C6,0)</f>
        <v>0</v>
      </c>
      <c r="F8" t="s">
        <v>30</v>
      </c>
      <c r="G8" t="s">
        <v>31</v>
      </c>
      <c r="H8" s="1"/>
    </row>
    <row r="9" spans="1:8" x14ac:dyDescent="0.2">
      <c r="F9" s="63">
        <v>0</v>
      </c>
      <c r="G9" t="s">
        <v>32</v>
      </c>
      <c r="H9" s="9">
        <v>190</v>
      </c>
    </row>
    <row r="10" spans="1:8" x14ac:dyDescent="0.2">
      <c r="A10" t="s">
        <v>39</v>
      </c>
      <c r="B10" s="1">
        <f>IF(B8&lt;H4,B8*F4,H4*F4)</f>
        <v>0</v>
      </c>
      <c r="F10" s="63">
        <v>0.12</v>
      </c>
      <c r="G10" s="10" t="s">
        <v>112</v>
      </c>
      <c r="H10" s="9">
        <v>967</v>
      </c>
    </row>
    <row r="11" spans="1:8" x14ac:dyDescent="0.2">
      <c r="A11" t="s">
        <v>26</v>
      </c>
      <c r="B11" s="1">
        <f>IF(AND(B8&lt;H5,B8&gt;H4),(B8-H4)*F5,IF(B8&lt;H4,0,IF(B8&gt;H5,(H5-H4)*F5,0)))</f>
        <v>0</v>
      </c>
      <c r="F11" s="63">
        <v>0.02</v>
      </c>
      <c r="G11" s="10" t="s">
        <v>108</v>
      </c>
      <c r="H11" s="9"/>
    </row>
    <row r="12" spans="1:8" x14ac:dyDescent="0.2">
      <c r="A12" t="s">
        <v>40</v>
      </c>
      <c r="B12" s="1">
        <f>IF(B8&gt;H5,(B8-H5)*F6,0)</f>
        <v>0</v>
      </c>
      <c r="F12" t="s">
        <v>30</v>
      </c>
      <c r="G12" t="s">
        <v>33</v>
      </c>
      <c r="H12" s="1"/>
    </row>
    <row r="13" spans="1:8" x14ac:dyDescent="0.2">
      <c r="A13" t="s">
        <v>27</v>
      </c>
      <c r="B13" s="1">
        <f>SUM(B10:B12)</f>
        <v>0</v>
      </c>
      <c r="C13" s="1">
        <f>B13/12</f>
        <v>0</v>
      </c>
      <c r="F13" s="63">
        <v>0</v>
      </c>
      <c r="G13" t="s">
        <v>32</v>
      </c>
      <c r="H13" s="1">
        <v>1048</v>
      </c>
    </row>
    <row r="14" spans="1:8" x14ac:dyDescent="0.2">
      <c r="F14" s="63">
        <v>0.08</v>
      </c>
      <c r="G14" s="10" t="s">
        <v>113</v>
      </c>
      <c r="H14" s="1">
        <v>4189</v>
      </c>
    </row>
    <row r="15" spans="1:8" x14ac:dyDescent="0.2">
      <c r="A15" t="s">
        <v>29</v>
      </c>
      <c r="B15" s="1">
        <f>C15*12</f>
        <v>0</v>
      </c>
      <c r="C15" s="1">
        <f>(C4-H13)*F13</f>
        <v>0</v>
      </c>
      <c r="F15" s="63">
        <v>0.02</v>
      </c>
      <c r="G15" s="10" t="s">
        <v>109</v>
      </c>
      <c r="H15" s="1"/>
    </row>
    <row r="16" spans="1:8" x14ac:dyDescent="0.2">
      <c r="A16" t="s">
        <v>37</v>
      </c>
      <c r="B16" s="1">
        <f>C16*12</f>
        <v>0</v>
      </c>
      <c r="C16" s="1">
        <f>IF(AND(C4&lt;H14,C4&gt;H13),(C4-H13)*F14,IF(C4&lt;H13,0,IF(C4&gt;H14,(H14-H13)*F14,0)))</f>
        <v>0</v>
      </c>
      <c r="H16" s="1"/>
    </row>
    <row r="17" spans="1:8" x14ac:dyDescent="0.2">
      <c r="A17" t="s">
        <v>38</v>
      </c>
      <c r="B17" s="1">
        <f>C17*12</f>
        <v>0</v>
      </c>
      <c r="C17" s="1">
        <f>IF(C4&gt;H14,(C4-H14)*F15,0)</f>
        <v>0</v>
      </c>
      <c r="F17" s="3"/>
      <c r="H17" s="1"/>
    </row>
    <row r="18" spans="1:8" x14ac:dyDescent="0.2">
      <c r="A18" t="s">
        <v>34</v>
      </c>
      <c r="B18" s="1">
        <f>SUM(B15:B17)</f>
        <v>0</v>
      </c>
      <c r="C18" s="1">
        <f>SUM(C15:C17)</f>
        <v>0</v>
      </c>
      <c r="F18" s="3"/>
      <c r="H18" s="1"/>
    </row>
    <row r="19" spans="1:8" x14ac:dyDescent="0.2">
      <c r="F19" s="3"/>
      <c r="H19" s="1"/>
    </row>
    <row r="20" spans="1:8" x14ac:dyDescent="0.2">
      <c r="H20" s="1"/>
    </row>
    <row r="21" spans="1:8" x14ac:dyDescent="0.2">
      <c r="A21" t="s">
        <v>28</v>
      </c>
      <c r="B21" s="1">
        <f>B4-B13-B18</f>
        <v>0</v>
      </c>
      <c r="C21" s="1">
        <f>C4-C13-C18</f>
        <v>0</v>
      </c>
      <c r="H21" s="1"/>
    </row>
    <row r="22" spans="1:8" x14ac:dyDescent="0.2">
      <c r="H22" s="1"/>
    </row>
    <row r="26" spans="1:8" x14ac:dyDescent="0.2">
      <c r="A26" t="s">
        <v>103</v>
      </c>
      <c r="B26" s="1">
        <v>100000</v>
      </c>
    </row>
    <row r="27" spans="1:8" x14ac:dyDescent="0.2">
      <c r="A27" t="s">
        <v>104</v>
      </c>
      <c r="B27" s="1">
        <f>B4</f>
        <v>0</v>
      </c>
    </row>
    <row r="29" spans="1:8" x14ac:dyDescent="0.2">
      <c r="A29" t="s">
        <v>105</v>
      </c>
      <c r="B29" s="1">
        <f>B27-B26</f>
        <v>-100000</v>
      </c>
    </row>
    <row r="30" spans="1:8" x14ac:dyDescent="0.2">
      <c r="A30" t="s">
        <v>106</v>
      </c>
      <c r="B30" s="1">
        <f>B29/2</f>
        <v>-50000</v>
      </c>
    </row>
    <row r="33" spans="2:2" x14ac:dyDescent="0.2">
      <c r="B33" s="1">
        <f>IF(B30&gt;0,B30,0)</f>
        <v>0</v>
      </c>
    </row>
    <row r="34" spans="2:2" x14ac:dyDescent="0.2">
      <c r="B34" s="1">
        <f>IF(B30&gt;11850,0,B30)</f>
        <v>-50000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4"/>
  <sheetViews>
    <sheetView workbookViewId="0"/>
  </sheetViews>
  <sheetFormatPr defaultRowHeight="12.75" x14ac:dyDescent="0.2"/>
  <cols>
    <col min="1" max="1" width="21" customWidth="1"/>
    <col min="2" max="3" width="9.140625" style="1"/>
    <col min="6" max="6" width="9.140625" customWidth="1"/>
    <col min="7" max="7" width="12.85546875" bestFit="1" customWidth="1"/>
    <col min="8" max="8" width="11.28515625" bestFit="1" customWidth="1"/>
  </cols>
  <sheetData>
    <row r="1" spans="1:8" x14ac:dyDescent="0.2">
      <c r="F1" t="s">
        <v>19</v>
      </c>
      <c r="H1" s="9">
        <f>12570-B33</f>
        <v>12570</v>
      </c>
    </row>
    <row r="2" spans="1:8" x14ac:dyDescent="0.2">
      <c r="B2" s="1" t="s">
        <v>20</v>
      </c>
      <c r="C2" s="1" t="s">
        <v>15</v>
      </c>
      <c r="H2" s="1"/>
    </row>
    <row r="3" spans="1:8" x14ac:dyDescent="0.2">
      <c r="F3" t="s">
        <v>21</v>
      </c>
      <c r="G3" t="s">
        <v>22</v>
      </c>
      <c r="H3" s="1"/>
    </row>
    <row r="4" spans="1:8" x14ac:dyDescent="0.2">
      <c r="A4" t="s">
        <v>23</v>
      </c>
      <c r="B4" s="2">
        <f>'Affordability - BTL'!E27</f>
        <v>0</v>
      </c>
      <c r="C4" s="1">
        <f>B4/12</f>
        <v>0</v>
      </c>
      <c r="F4" s="3">
        <f>'Net (1) workings'!F4</f>
        <v>0.2</v>
      </c>
      <c r="G4" t="str">
        <f>'Net (1) workings'!G4:H6</f>
        <v xml:space="preserve">0 to </v>
      </c>
      <c r="H4" s="64">
        <f>'Net (1) workings'!H4:I6</f>
        <v>37700</v>
      </c>
    </row>
    <row r="5" spans="1:8" x14ac:dyDescent="0.2">
      <c r="F5" s="3">
        <f>'Net (1) workings'!F5</f>
        <v>0.4</v>
      </c>
      <c r="G5" t="str">
        <f>'Net (1) workings'!G5:H7</f>
        <v>37701 to</v>
      </c>
      <c r="H5" s="64">
        <f>'Net (1) workings'!H5:I7</f>
        <v>125140</v>
      </c>
    </row>
    <row r="6" spans="1:8" x14ac:dyDescent="0.2">
      <c r="A6" t="s">
        <v>19</v>
      </c>
      <c r="B6" s="44">
        <f>IF(B4&lt;125140,H1,0)</f>
        <v>12570</v>
      </c>
      <c r="C6" s="1">
        <f>B6/12</f>
        <v>1047.5</v>
      </c>
      <c r="F6" s="3">
        <f>'Net (1) workings'!F6</f>
        <v>0.45</v>
      </c>
      <c r="G6" t="str">
        <f>'Net (1) workings'!G6:H8</f>
        <v>&gt; 125140</v>
      </c>
    </row>
    <row r="7" spans="1:8" x14ac:dyDescent="0.2">
      <c r="H7" s="1"/>
    </row>
    <row r="8" spans="1:8" x14ac:dyDescent="0.2">
      <c r="A8" t="s">
        <v>25</v>
      </c>
      <c r="B8" s="1">
        <f>IF((B4-B6)&gt;0,B4-B6,0)</f>
        <v>0</v>
      </c>
      <c r="C8" s="1">
        <f>IF((C4-C6)&gt;0,C4-C6,0)</f>
        <v>0</v>
      </c>
      <c r="F8" t="s">
        <v>30</v>
      </c>
      <c r="G8" t="s">
        <v>31</v>
      </c>
      <c r="H8" s="1"/>
    </row>
    <row r="9" spans="1:8" x14ac:dyDescent="0.2">
      <c r="F9" s="63">
        <f>'Net (1) workings'!F9</f>
        <v>0</v>
      </c>
      <c r="G9" t="str">
        <f>'Net (1) workings'!G9:H11</f>
        <v>0 to</v>
      </c>
      <c r="H9" s="64">
        <f>'Net (1) workings'!H9:I11</f>
        <v>190</v>
      </c>
    </row>
    <row r="10" spans="1:8" x14ac:dyDescent="0.2">
      <c r="A10" t="s">
        <v>39</v>
      </c>
      <c r="B10" s="1">
        <f>IF(B8&lt;H4,B8*F4,H4*F4)</f>
        <v>0</v>
      </c>
      <c r="F10" s="63">
        <f>'Net (1) workings'!F10</f>
        <v>0.12</v>
      </c>
      <c r="G10" t="str">
        <f>'Net (1) workings'!G10:H12</f>
        <v>190.01 to</v>
      </c>
      <c r="H10" s="64">
        <f>'Net (1) workings'!H10:I12</f>
        <v>967</v>
      </c>
    </row>
    <row r="11" spans="1:8" x14ac:dyDescent="0.2">
      <c r="A11" t="s">
        <v>26</v>
      </c>
      <c r="B11" s="1">
        <f>IF(AND(B8&lt;H5,B8&gt;H4),(B8-H4)*F5,IF(B8&lt;H4,0,IF(B8&gt;H5,(H5-H4)*F5,0)))</f>
        <v>0</v>
      </c>
      <c r="F11" s="63">
        <f>'Net (1) workings'!F11</f>
        <v>0.02</v>
      </c>
      <c r="G11" t="str">
        <f>'Net (1) workings'!G11:H13</f>
        <v>&gt; 967</v>
      </c>
      <c r="H11" s="64"/>
    </row>
    <row r="12" spans="1:8" x14ac:dyDescent="0.2">
      <c r="A12" t="s">
        <v>102</v>
      </c>
      <c r="B12" s="1">
        <f>IF(B8&gt;H5,(B8-H5)*F6,0)</f>
        <v>0</v>
      </c>
      <c r="F12" t="s">
        <v>30</v>
      </c>
      <c r="G12" t="s">
        <v>33</v>
      </c>
      <c r="H12" s="64"/>
    </row>
    <row r="13" spans="1:8" x14ac:dyDescent="0.2">
      <c r="A13" t="s">
        <v>27</v>
      </c>
      <c r="B13" s="1">
        <f>SUM(B10:B12)</f>
        <v>0</v>
      </c>
      <c r="C13" s="1">
        <f>B13/12</f>
        <v>0</v>
      </c>
      <c r="F13" s="63">
        <f>'Net (1) workings'!F13</f>
        <v>0</v>
      </c>
      <c r="G13" t="str">
        <f>'Net (1) workings'!G13:H15</f>
        <v>0 to</v>
      </c>
      <c r="H13" s="64">
        <f>'Net (1) workings'!H13:I15</f>
        <v>1048</v>
      </c>
    </row>
    <row r="14" spans="1:8" x14ac:dyDescent="0.2">
      <c r="F14" s="63">
        <f>'Net (1) workings'!F14</f>
        <v>0.08</v>
      </c>
      <c r="G14" t="str">
        <f>'Net (1) workings'!G14:H16</f>
        <v>823.01 to</v>
      </c>
      <c r="H14" s="64">
        <f>'Net (1) workings'!H14:I16</f>
        <v>4189</v>
      </c>
    </row>
    <row r="15" spans="1:8" x14ac:dyDescent="0.2">
      <c r="A15" t="s">
        <v>29</v>
      </c>
      <c r="B15" s="1">
        <f>C15*12</f>
        <v>0</v>
      </c>
      <c r="C15" s="1">
        <f>(C4-H13)*F13</f>
        <v>0</v>
      </c>
      <c r="F15" s="63">
        <f>'Net (1) workings'!F15</f>
        <v>0.02</v>
      </c>
      <c r="G15" t="str">
        <f>'Net (1) workings'!G15:H17</f>
        <v>&gt; 4189</v>
      </c>
    </row>
    <row r="16" spans="1:8" x14ac:dyDescent="0.2">
      <c r="A16" t="s">
        <v>37</v>
      </c>
      <c r="B16" s="1">
        <f>C16*12</f>
        <v>0</v>
      </c>
      <c r="C16" s="1">
        <f>IF(AND(C4&lt;H14,C4&gt;H13),(C4-H13)*F14,IF(C4&lt;H13,0,IF(C4&gt;H14,(H14-H13)*F14,0)))</f>
        <v>0</v>
      </c>
      <c r="H16" s="1"/>
    </row>
    <row r="17" spans="1:8" x14ac:dyDescent="0.2">
      <c r="A17" t="s">
        <v>38</v>
      </c>
      <c r="B17" s="1">
        <f>C17*12</f>
        <v>0</v>
      </c>
      <c r="C17" s="1">
        <f>IF(C4&gt;H14,(C4-H14)*F15,0)</f>
        <v>0</v>
      </c>
      <c r="F17" s="3"/>
      <c r="H17" s="1"/>
    </row>
    <row r="18" spans="1:8" x14ac:dyDescent="0.2">
      <c r="A18" t="s">
        <v>34</v>
      </c>
      <c r="B18" s="1">
        <f>SUM(B15:B17)</f>
        <v>0</v>
      </c>
      <c r="C18" s="1">
        <f>SUM(C15:C17)</f>
        <v>0</v>
      </c>
      <c r="F18" s="3"/>
      <c r="H18" s="1"/>
    </row>
    <row r="19" spans="1:8" x14ac:dyDescent="0.2">
      <c r="F19" s="3"/>
      <c r="H19" s="1"/>
    </row>
    <row r="20" spans="1:8" x14ac:dyDescent="0.2">
      <c r="H20" s="1"/>
    </row>
    <row r="21" spans="1:8" x14ac:dyDescent="0.2">
      <c r="A21" t="s">
        <v>28</v>
      </c>
      <c r="B21" s="1">
        <f>B4-B13-B18</f>
        <v>0</v>
      </c>
      <c r="C21" s="1">
        <f>C4-C13-C18</f>
        <v>0</v>
      </c>
      <c r="H21" s="1"/>
    </row>
    <row r="22" spans="1:8" x14ac:dyDescent="0.2">
      <c r="H22" s="1"/>
    </row>
    <row r="26" spans="1:8" x14ac:dyDescent="0.2">
      <c r="A26" t="s">
        <v>103</v>
      </c>
      <c r="B26" s="1">
        <f>'Net (1) workings'!B26</f>
        <v>100000</v>
      </c>
    </row>
    <row r="27" spans="1:8" x14ac:dyDescent="0.2">
      <c r="A27" t="s">
        <v>104</v>
      </c>
      <c r="B27" s="1">
        <f>B4</f>
        <v>0</v>
      </c>
    </row>
    <row r="29" spans="1:8" x14ac:dyDescent="0.2">
      <c r="A29" t="s">
        <v>105</v>
      </c>
      <c r="B29" s="1">
        <f>B27-B26</f>
        <v>-100000</v>
      </c>
    </row>
    <row r="30" spans="1:8" x14ac:dyDescent="0.2">
      <c r="A30" t="s">
        <v>106</v>
      </c>
      <c r="B30" s="1">
        <f>B29/2</f>
        <v>-50000</v>
      </c>
    </row>
    <row r="33" spans="2:2" x14ac:dyDescent="0.2">
      <c r="B33" s="1">
        <f>IF(B30&gt;0,B30,0)</f>
        <v>0</v>
      </c>
    </row>
    <row r="34" spans="2:2" x14ac:dyDescent="0.2">
      <c r="B34" s="1">
        <f>IF(B30&gt;11850,0,B30)</f>
        <v>-50000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909FC4FB98D74E939200C59385E370" ma:contentTypeVersion="14" ma:contentTypeDescription="Create a new document." ma:contentTypeScope="" ma:versionID="bf04db1497d27259b6189adea87e0acf">
  <xsd:schema xmlns:xsd="http://www.w3.org/2001/XMLSchema" xmlns:xs="http://www.w3.org/2001/XMLSchema" xmlns:p="http://schemas.microsoft.com/office/2006/metadata/properties" xmlns:ns2="070e2cfd-ebb0-430c-8297-4d8d20f6620d" xmlns:ns3="f83d9ba4-2489-4537-a67f-b9fced2eb46e" targetNamespace="http://schemas.microsoft.com/office/2006/metadata/properties" ma:root="true" ma:fieldsID="5ec7f96d541100f018e1f3de2db9d9a5" ns2:_="" ns3:_="">
    <xsd:import namespace="070e2cfd-ebb0-430c-8297-4d8d20f6620d"/>
    <xsd:import namespace="f83d9ba4-2489-4537-a67f-b9fced2eb4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e2cfd-ebb0-430c-8297-4d8d20f662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e97f4b2-e6d6-46c0-9f43-79a54ff58d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d9ba4-2489-4537-a67f-b9fced2eb4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683cf3-a3f0-48a7-b779-27c0ce206a0d}" ma:internalName="TaxCatchAll" ma:showField="CatchAllData" ma:web="f83d9ba4-2489-4537-a67f-b9fced2eb4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3d9ba4-2489-4537-a67f-b9fced2eb46e" xsi:nil="true"/>
    <lcf76f155ced4ddcb4097134ff3c332f xmlns="070e2cfd-ebb0-430c-8297-4d8d20f662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C6E7F7-4DAF-4F69-BC80-8FA8B88022A5}"/>
</file>

<file path=customXml/itemProps2.xml><?xml version="1.0" encoding="utf-8"?>
<ds:datastoreItem xmlns:ds="http://schemas.openxmlformats.org/officeDocument/2006/customXml" ds:itemID="{E16EF77A-BEA9-456B-A197-6C1400DE7B49}"/>
</file>

<file path=customXml/itemProps3.xml><?xml version="1.0" encoding="utf-8"?>
<ds:datastoreItem xmlns:ds="http://schemas.openxmlformats.org/officeDocument/2006/customXml" ds:itemID="{53534604-8482-4EB5-9DDA-10068A3353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Affordability - BTL</vt:lpstr>
      <vt:lpstr>Income</vt:lpstr>
      <vt:lpstr>Expenditure</vt:lpstr>
      <vt:lpstr>Credit_Card_Payment</vt:lpstr>
      <vt:lpstr>Employment_Status</vt:lpstr>
      <vt:lpstr>Expenditure_Types</vt:lpstr>
      <vt:lpstr>Pay_Frequency</vt:lpstr>
      <vt:lpstr>Pension_Deflator</vt:lpstr>
      <vt:lpstr>'Affordability - BTL'!Print_Area</vt:lpstr>
      <vt:lpstr>Expenditure!Print_Area</vt:lpstr>
      <vt:lpstr>Income!Print_Area</vt:lpstr>
    </vt:vector>
  </TitlesOfParts>
  <Company>progressive building society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 department</dc:creator>
  <cp:lastModifiedBy>Martin McCloskey</cp:lastModifiedBy>
  <cp:lastPrinted>2017-05-16T09:42:38Z</cp:lastPrinted>
  <dcterms:created xsi:type="dcterms:W3CDTF">2004-11-15T17:02:58Z</dcterms:created>
  <dcterms:modified xsi:type="dcterms:W3CDTF">2026-10-21T10:49:49Z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0be3ce-1dda-42b6-8295-d75f487b0910_Enabled">
    <vt:lpwstr>true</vt:lpwstr>
  </property>
  <property fmtid="{D5CDD505-2E9C-101B-9397-08002B2CF9AE}" pid="3" name="MSIP_Label_230be3ce-1dda-42b6-8295-d75f487b0910_SetDate">
    <vt:lpwstr>2023-07-14T22:19:57Z</vt:lpwstr>
  </property>
  <property fmtid="{D5CDD505-2E9C-101B-9397-08002B2CF9AE}" pid="4" name="MSIP_Label_230be3ce-1dda-42b6-8295-d75f487b0910_Method">
    <vt:lpwstr>Privileged</vt:lpwstr>
  </property>
  <property fmtid="{D5CDD505-2E9C-101B-9397-08002B2CF9AE}" pid="5" name="MSIP_Label_230be3ce-1dda-42b6-8295-d75f487b0910_Name">
    <vt:lpwstr>Amber - GDPR</vt:lpwstr>
  </property>
  <property fmtid="{D5CDD505-2E9C-101B-9397-08002B2CF9AE}" pid="6" name="MSIP_Label_230be3ce-1dda-42b6-8295-d75f487b0910_SiteId">
    <vt:lpwstr>c2ba4bf2-0cff-48c6-b18c-d2361e254432</vt:lpwstr>
  </property>
  <property fmtid="{D5CDD505-2E9C-101B-9397-08002B2CF9AE}" pid="7" name="MSIP_Label_230be3ce-1dda-42b6-8295-d75f487b0910_ActionId">
    <vt:lpwstr>acd01ca8-adcb-44d7-9d05-d2da65c98659</vt:lpwstr>
  </property>
  <property fmtid="{D5CDD505-2E9C-101B-9397-08002B2CF9AE}" pid="8" name="MSIP_Label_230be3ce-1dda-42b6-8295-d75f487b0910_ContentBits">
    <vt:lpwstr>0</vt:lpwstr>
  </property>
  <property fmtid="{D5CDD505-2E9C-101B-9397-08002B2CF9AE}" pid="9" name="ContentTypeId">
    <vt:lpwstr>0x01010032909FC4FB98D74E939200C59385E370</vt:lpwstr>
  </property>
</Properties>
</file>